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720" windowHeight="10995" tabRatio="701"/>
  </bookViews>
  <sheets>
    <sheet name="PRESENTACION" sheetId="17" r:id="rId1"/>
    <sheet name="Informe Ejecutivo" sheetId="24" r:id="rId2"/>
    <sheet name="Balance Parroquial -2019" sheetId="13" r:id="rId3"/>
    <sheet name="EERR Parroquia-2019" sheetId="12" r:id="rId4"/>
    <sheet name="Balance Tributario dic 2019" sheetId="1" r:id="rId5"/>
    <sheet name="Hoja1" sheetId="34" r:id="rId6"/>
  </sheets>
  <calcPr calcId="125725"/>
</workbook>
</file>

<file path=xl/calcChain.xml><?xml version="1.0" encoding="utf-8"?>
<calcChain xmlns="http://schemas.openxmlformats.org/spreadsheetml/2006/main">
  <c r="D84" i="12"/>
  <c r="D86" l="1"/>
  <c r="D75"/>
  <c r="D44"/>
  <c r="D46"/>
  <c r="D30"/>
  <c r="D20"/>
  <c r="D118"/>
  <c r="D114"/>
  <c r="D102"/>
  <c r="D100"/>
  <c r="D99"/>
  <c r="D98"/>
  <c r="D97"/>
  <c r="D92"/>
  <c r="D87"/>
  <c r="D85"/>
  <c r="D83"/>
  <c r="D77"/>
  <c r="D76"/>
  <c r="D74"/>
  <c r="D73"/>
  <c r="D72"/>
  <c r="D71"/>
  <c r="D70"/>
  <c r="D69"/>
  <c r="D68"/>
  <c r="D67"/>
  <c r="D66"/>
  <c r="D65"/>
  <c r="D64"/>
  <c r="D63"/>
  <c r="D60"/>
  <c r="D59"/>
  <c r="D58"/>
  <c r="D57"/>
  <c r="D56"/>
  <c r="D49"/>
  <c r="D48"/>
  <c r="D47"/>
  <c r="D45"/>
  <c r="D36"/>
  <c r="D34"/>
  <c r="D33"/>
  <c r="D32"/>
  <c r="D31"/>
  <c r="D29"/>
  <c r="D21"/>
  <c r="D19"/>
  <c r="D18"/>
  <c r="D17"/>
  <c r="D13"/>
  <c r="D12"/>
  <c r="D11"/>
  <c r="I30" i="13"/>
  <c r="I25"/>
  <c r="I24"/>
  <c r="I23"/>
  <c r="I17"/>
  <c r="I16"/>
  <c r="I31"/>
  <c r="G101" i="12" l="1"/>
  <c r="G87" l="1"/>
  <c r="G76"/>
  <c r="I15" i="13"/>
  <c r="I13"/>
  <c r="C22" l="1"/>
  <c r="I11" l="1"/>
  <c r="I14"/>
  <c r="I12"/>
  <c r="C32"/>
  <c r="C31"/>
  <c r="C30"/>
  <c r="C23" l="1"/>
  <c r="G46" i="12" l="1"/>
  <c r="F76" l="1"/>
  <c r="G85" l="1"/>
  <c r="G118" l="1"/>
  <c r="G34"/>
  <c r="F34" l="1"/>
  <c r="F100" l="1"/>
  <c r="G100" l="1"/>
  <c r="G114"/>
  <c r="G12"/>
  <c r="G92"/>
  <c r="F68"/>
  <c r="G44"/>
  <c r="G32"/>
  <c r="G21"/>
  <c r="C15" i="13"/>
  <c r="I33"/>
  <c r="I19"/>
  <c r="G99" i="12"/>
  <c r="G97"/>
  <c r="F98"/>
  <c r="F87"/>
  <c r="F86"/>
  <c r="G84"/>
  <c r="F83"/>
  <c r="F82"/>
  <c r="G77"/>
  <c r="G75"/>
  <c r="G74"/>
  <c r="G73"/>
  <c r="G72"/>
  <c r="G71"/>
  <c r="G70"/>
  <c r="G69"/>
  <c r="F67"/>
  <c r="F66"/>
  <c r="G65"/>
  <c r="F63"/>
  <c r="F60"/>
  <c r="G59"/>
  <c r="F58"/>
  <c r="F56"/>
  <c r="G49"/>
  <c r="F48"/>
  <c r="G47"/>
  <c r="G45"/>
  <c r="F20"/>
  <c r="F19"/>
  <c r="G18"/>
  <c r="G17"/>
  <c r="E119"/>
  <c r="F118"/>
  <c r="F119" s="1"/>
  <c r="E115"/>
  <c r="E104"/>
  <c r="E93"/>
  <c r="E88"/>
  <c r="G83"/>
  <c r="E78"/>
  <c r="E61"/>
  <c r="E50"/>
  <c r="E37"/>
  <c r="F33"/>
  <c r="F31"/>
  <c r="F30"/>
  <c r="G30"/>
  <c r="G29"/>
  <c r="F29"/>
  <c r="E22"/>
  <c r="E14"/>
  <c r="F13"/>
  <c r="G11"/>
  <c r="F36"/>
  <c r="F12"/>
  <c r="D119"/>
  <c r="D14"/>
  <c r="G13"/>
  <c r="G31"/>
  <c r="G33"/>
  <c r="F11"/>
  <c r="D33" i="13"/>
  <c r="C24"/>
  <c r="J33"/>
  <c r="J27"/>
  <c r="J19"/>
  <c r="D24"/>
  <c r="D16"/>
  <c r="C14"/>
  <c r="C13"/>
  <c r="C12"/>
  <c r="E107" i="12" l="1"/>
  <c r="E123" s="1"/>
  <c r="D36" i="13"/>
  <c r="G119" i="12"/>
  <c r="J36" i="13"/>
  <c r="F45" i="12"/>
  <c r="C33" i="13"/>
  <c r="F70" i="12"/>
  <c r="C16" i="13"/>
  <c r="F74" i="12"/>
  <c r="F17"/>
  <c r="F59"/>
  <c r="F65"/>
  <c r="I27" i="13"/>
  <c r="E24" i="12"/>
  <c r="E39" s="1"/>
  <c r="G14"/>
  <c r="G19"/>
  <c r="F18"/>
  <c r="G56"/>
  <c r="F71"/>
  <c r="F47"/>
  <c r="F77"/>
  <c r="G63"/>
  <c r="G67"/>
  <c r="F92"/>
  <c r="F93" s="1"/>
  <c r="G86"/>
  <c r="F114"/>
  <c r="F115" s="1"/>
  <c r="G58"/>
  <c r="D61"/>
  <c r="G61" s="1"/>
  <c r="F57"/>
  <c r="F44"/>
  <c r="G57"/>
  <c r="D93"/>
  <c r="G93" s="1"/>
  <c r="G60"/>
  <c r="F103"/>
  <c r="F109" s="1"/>
  <c r="F97"/>
  <c r="F69"/>
  <c r="F73"/>
  <c r="F72"/>
  <c r="D115"/>
  <c r="G115" s="1"/>
  <c r="G82"/>
  <c r="F84"/>
  <c r="F88" s="1"/>
  <c r="F75"/>
  <c r="F49"/>
  <c r="G98"/>
  <c r="D78"/>
  <c r="G78" s="1"/>
  <c r="D104"/>
  <c r="G104" s="1"/>
  <c r="G66"/>
  <c r="F99"/>
  <c r="F14"/>
  <c r="G20"/>
  <c r="F64"/>
  <c r="D88"/>
  <c r="G88" s="1"/>
  <c r="G48"/>
  <c r="G64"/>
  <c r="G68"/>
  <c r="D37"/>
  <c r="G37" s="1"/>
  <c r="D22"/>
  <c r="F21"/>
  <c r="F32"/>
  <c r="F37" s="1"/>
  <c r="D50"/>
  <c r="D107" l="1"/>
  <c r="G107" s="1"/>
  <c r="J37" i="13"/>
  <c r="I36"/>
  <c r="C36"/>
  <c r="E109" i="12"/>
  <c r="F61"/>
  <c r="E125"/>
  <c r="F22"/>
  <c r="F24" s="1"/>
  <c r="F39" s="1"/>
  <c r="F104"/>
  <c r="F50"/>
  <c r="F78"/>
  <c r="G50"/>
  <c r="G22"/>
  <c r="D24"/>
  <c r="F107" l="1"/>
  <c r="F123" s="1"/>
  <c r="F125" s="1"/>
  <c r="I37" i="13"/>
  <c r="D123" i="12"/>
  <c r="G123" s="1"/>
  <c r="D39"/>
  <c r="D109" s="1"/>
  <c r="G109" s="1"/>
  <c r="G24"/>
  <c r="D125" l="1"/>
  <c r="D127" s="1"/>
  <c r="G39"/>
  <c r="G125" l="1"/>
</calcChain>
</file>

<file path=xl/comments1.xml><?xml version="1.0" encoding="utf-8"?>
<comments xmlns="http://schemas.openxmlformats.org/spreadsheetml/2006/main">
  <authors>
    <author>usuario</author>
  </authors>
  <commentList>
    <comment ref="B22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está incluido la cta 1-02-20 de seguros, tengo dudas con eso.</t>
        </r>
      </text>
    </comment>
  </commentList>
</comments>
</file>

<file path=xl/sharedStrings.xml><?xml version="1.0" encoding="utf-8"?>
<sst xmlns="http://schemas.openxmlformats.org/spreadsheetml/2006/main" count="402" uniqueCount="371">
  <si>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</si>
  <si>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</si>
  <si>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</si>
  <si>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</si>
  <si>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</si>
  <si>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</si>
  <si>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</si>
  <si>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</si>
  <si>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</si>
  <si>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</si>
  <si>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</si>
  <si>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</si>
  <si>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Coro Domingos</t>
  </si>
  <si>
    <t>Gastos Generales</t>
  </si>
  <si>
    <t>1% Aporte Papal</t>
  </si>
  <si>
    <t>Otros Ingresos</t>
  </si>
  <si>
    <t>Cajas Navidad</t>
  </si>
  <si>
    <t>Ayuda Fraterna</t>
  </si>
  <si>
    <t>Otras cuentas por Pagar</t>
  </si>
  <si>
    <t>Pesos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</si>
  <si>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</si>
  <si>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</si>
  <si>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</si>
  <si>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</si>
  <si>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</si>
  <si>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</si>
  <si>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INGRESOS OPERACIONALES</t>
  </si>
  <si>
    <t>OTROS INGRESOS</t>
  </si>
  <si>
    <t>TOTAL OTROS INGRESOS</t>
  </si>
  <si>
    <t>Total Activo Fijo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</si>
  <si>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</si>
  <si>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</si>
  <si>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</si>
  <si>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</si>
  <si>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</si>
  <si>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</si>
  <si>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</si>
  <si>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Suscripción y revistas</t>
  </si>
  <si>
    <t>Flores parroquia</t>
  </si>
  <si>
    <t>GASTOS DE MANTENCION</t>
  </si>
  <si>
    <t>Mantención edificio</t>
  </si>
  <si>
    <t>Mantención equipos computacionales</t>
  </si>
  <si>
    <t>GASTOS ADMINISTRATIVOS</t>
  </si>
  <si>
    <t>Donaciones y aportes a terceros</t>
  </si>
  <si>
    <t>6% mandatos y 6% particip.Parroquial</t>
  </si>
  <si>
    <t>Gastos mandatos</t>
  </si>
  <si>
    <t>TOTAL GASTOS</t>
  </si>
  <si>
    <t>Total Patrimonio</t>
  </si>
  <si>
    <t>1.</t>
  </si>
  <si>
    <t>ACTIVOS</t>
  </si>
  <si>
    <t>2.</t>
  </si>
  <si>
    <t>PASIVOS</t>
  </si>
  <si>
    <t>Pasivo Circulante</t>
  </si>
  <si>
    <t>Impto.2° Categoria por pagar</t>
  </si>
  <si>
    <t>Total Disponible</t>
  </si>
  <si>
    <t>Total Pasivo Circulante</t>
  </si>
  <si>
    <t>Activo Exigible</t>
  </si>
  <si>
    <t>Total Activo Exigible</t>
  </si>
  <si>
    <t>Activo Fijo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</si>
  <si>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</si>
  <si>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</si>
  <si>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</si>
  <si>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</si>
  <si>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</si>
  <si>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</si>
  <si>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</si>
  <si>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</si>
  <si>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</si>
  <si>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Parroquia y Colegio</t>
  </si>
  <si>
    <t>ARZOBISPADO DE SANTIAGO</t>
  </si>
  <si>
    <t>PARROQUIA  INMACULADA CONCEPCION - VITACURA</t>
  </si>
  <si>
    <t>Patrimonio Parroquial</t>
  </si>
  <si>
    <t>RESULTADO FINAL / EXCEDENTE</t>
  </si>
  <si>
    <t>Nota</t>
  </si>
  <si>
    <t>8.b</t>
  </si>
  <si>
    <t>8.a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</si>
  <si>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</si>
  <si>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</si>
  <si>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</si>
  <si>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</si>
  <si>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</si>
  <si>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</si>
  <si>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</si>
  <si>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</si>
  <si>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Teléfono</t>
  </si>
  <si>
    <t>Ingresos Parroquia</t>
  </si>
  <si>
    <t>Aportes arriendo colegio</t>
  </si>
  <si>
    <t>Venta Evangelios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</si>
  <si>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</si>
  <si>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</si>
  <si>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</si>
  <si>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</si>
  <si>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</si>
  <si>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</si>
  <si>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</si>
  <si>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</si>
  <si>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</si>
  <si>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</si>
  <si>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</si>
  <si>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</si>
  <si>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</si>
  <si>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</si>
  <si>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</si>
  <si>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</si>
  <si>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</si>
  <si>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</si>
  <si>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</si>
  <si>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1-02-01  Documentos por Cobrar</t>
  </si>
  <si>
    <t>1-03-01  Préstamos Funcionarios</t>
  </si>
  <si>
    <t>1-03-05  Fondos por Rendir</t>
  </si>
  <si>
    <t>1-04-02  Asignación Familiar</t>
  </si>
  <si>
    <t>1-08-02  Parroquia y Colegio Inmaculada Concepción</t>
  </si>
  <si>
    <t>2-01-02  Instituciones Previsionales</t>
  </si>
  <si>
    <t>2-01-05  Impto. 2º Categ. por  Pagar</t>
  </si>
  <si>
    <t>2-01-06  Colectas por pagar</t>
  </si>
  <si>
    <t>2-01-08  Compras por Pagar</t>
  </si>
  <si>
    <t>2-01-09  Honorarios por Pagar</t>
  </si>
  <si>
    <t>2-01-11  Acreedores Varios</t>
  </si>
  <si>
    <t>2-01-13  Ingresos por aclarar</t>
  </si>
  <si>
    <t>2-01-14  Cheques Girados a Fecha</t>
  </si>
  <si>
    <t>2-01-15  Pagos por aclarar</t>
  </si>
  <si>
    <t>3-01-01  Patrimonio Parroquial</t>
  </si>
  <si>
    <t>4-01-01  Remuneración</t>
  </si>
  <si>
    <t>4-01-03  Leyes Sociales</t>
  </si>
  <si>
    <t>4-01-05  Honorarios de Consultores</t>
  </si>
  <si>
    <t>4-01-10  Retiros Jornadas</t>
  </si>
  <si>
    <t>4-01-11  Honorarios</t>
  </si>
  <si>
    <t>4-02-01  Agua</t>
  </si>
  <si>
    <t>4-02-02  Electricidad</t>
  </si>
  <si>
    <t>4-02-03  Gas</t>
  </si>
  <si>
    <t>4-02-04  Telefono</t>
  </si>
  <si>
    <t>4-02-05  Internet</t>
  </si>
  <si>
    <t>4-02-06  Parafina</t>
  </si>
  <si>
    <t>4-03-01  Material de Oficina</t>
  </si>
  <si>
    <t>4-03-02  Material Parroquia</t>
  </si>
  <si>
    <t>4-03-03  Material de Aseo</t>
  </si>
  <si>
    <t>4-03-04  Insumos Equipos Comp. y Maquinas</t>
  </si>
  <si>
    <t>4-03-05  Alimentación y Supermercado</t>
  </si>
  <si>
    <t>4-03-06  Movilización</t>
  </si>
  <si>
    <t>4-03-07  Suscripción y Revistas</t>
  </si>
  <si>
    <t>4-03-08  Flores Parroquia</t>
  </si>
  <si>
    <t>4-03-09  Lavanderia</t>
  </si>
  <si>
    <t>4-03-10  Correo</t>
  </si>
  <si>
    <t>4-03-12  Eucaristía Diaria - fund. Tiberiades</t>
  </si>
  <si>
    <t>4-05-02  Mantención Equipos Computacionales</t>
  </si>
  <si>
    <t>4-05-09  Mantenciones Varias</t>
  </si>
  <si>
    <t>4-05-10  Mantención Casa Parroquial</t>
  </si>
  <si>
    <t>4-06-02  Ayuda Fraterna Parroquia Inmaculada</t>
  </si>
  <si>
    <t>4-07-01  Gastos Generales</t>
  </si>
  <si>
    <t>4-07-03  Estipendio Párroco</t>
  </si>
  <si>
    <t>4-07-04  Donaciones y Aportes a Terceros</t>
  </si>
  <si>
    <t>4-07-05  Capellanias y Estipendios Pbros. Externos</t>
  </si>
  <si>
    <t>4-07-08  1% Aporte Papal</t>
  </si>
  <si>
    <t>4-07-10  6% Mandatos, 6% Part.Parroq.Zona Cord.</t>
  </si>
  <si>
    <t>4-07-12  Gastos Mandatos</t>
  </si>
  <si>
    <t>4-08-02  Cargos Bancarios</t>
  </si>
  <si>
    <t>5-01-01  Recaudación 1%</t>
  </si>
  <si>
    <t>5-01-03  Oficina Parroquial (Certificados)</t>
  </si>
  <si>
    <t>5-01-04  Colectas Ordinarias</t>
  </si>
  <si>
    <t>5-01-10  Colecta Ayuda Fraterna</t>
  </si>
  <si>
    <t>5-01-11  Recaudación 1% Transbank</t>
  </si>
  <si>
    <t>5-02-01  Intención de Misas</t>
  </si>
  <si>
    <t>5-02-02  Coronas Caridad</t>
  </si>
  <si>
    <t>5-02-03  Eucaristía Diaria</t>
  </si>
  <si>
    <t>5-02-06  Velatorio</t>
  </si>
  <si>
    <t>5-09-01  Arriendo Colegio</t>
  </si>
  <si>
    <t>5-09-03  Otros Ingresos</t>
  </si>
  <si>
    <t>5-09-06  Ayuda Fraterna</t>
  </si>
  <si>
    <t>5-09-10  Arriendo GTD Manquehue</t>
  </si>
  <si>
    <t>Sub-Totales</t>
  </si>
  <si>
    <t>Total General</t>
  </si>
  <si>
    <t>1-02-02  Prestamos Varios por recuperar</t>
  </si>
  <si>
    <t>Cajas de Navidad</t>
  </si>
  <si>
    <t>Scotiabank Parroquia</t>
  </si>
  <si>
    <t>1-01-02  Scotiabank 59-00805-6</t>
  </si>
  <si>
    <t>1-01-05  Scotiabank 59-00808-0 (1%)</t>
  </si>
  <si>
    <t>TOTAL GASTOS EJERCICIO</t>
  </si>
  <si>
    <t>a)</t>
  </si>
  <si>
    <t>e)</t>
  </si>
  <si>
    <t>Costo Evangelios</t>
  </si>
  <si>
    <t>4-06-06  Gastos Cajas de Navidad</t>
  </si>
  <si>
    <t>4-06-07  Gastos Evangelios</t>
  </si>
  <si>
    <t>4-08-04  Comisión Transbank pagos Redcompra</t>
  </si>
  <si>
    <t>5-01-13  Colecta Catecúmenos</t>
  </si>
  <si>
    <t>Comisión Transbank</t>
  </si>
  <si>
    <t>Colecta catecúmenos</t>
  </si>
  <si>
    <t>Honorarios por Pagar</t>
  </si>
  <si>
    <t>RESULTADO ECONOMICO DE LA GESTION PARROQUIAL</t>
  </si>
  <si>
    <t>Cuaresma</t>
  </si>
  <si>
    <t>Cuaresma de fraternidad</t>
  </si>
  <si>
    <t>CARTA DE LA ADMINISTRACION</t>
  </si>
  <si>
    <t>5-09-07  Cuaresma de Fraternidad</t>
  </si>
  <si>
    <t>Scotiabank 1%</t>
  </si>
  <si>
    <t>Contribución 1%</t>
  </si>
  <si>
    <t>11,b</t>
  </si>
  <si>
    <t>3.</t>
  </si>
  <si>
    <t>1-02-08  Anticipos a Contratistas</t>
  </si>
  <si>
    <t>2-01-04  Impto. Unico por Pagar</t>
  </si>
  <si>
    <t>4-03-11  Coro Domingos</t>
  </si>
  <si>
    <t>4-07-06  80% Arzobispado (Participación Diocesana)</t>
  </si>
  <si>
    <t>4-08-03  Comisión Transbank</t>
  </si>
  <si>
    <t>5-01-02  Uno por  ciento Bancario Mandatos</t>
  </si>
  <si>
    <t>5-09-12  Aporte Bautizos</t>
  </si>
  <si>
    <t>Impto.Unico por pagar</t>
  </si>
  <si>
    <t>80% Arzobispado ( par.Diocesana )</t>
  </si>
  <si>
    <t>1-01-09  DPF otros fines</t>
  </si>
  <si>
    <t>GASTOS FINANCIEROS</t>
  </si>
  <si>
    <t>TOTAL GASTOS FINANCIEROS</t>
  </si>
  <si>
    <t>Estipendios presbíteros externos</t>
  </si>
  <si>
    <t xml:space="preserve"> María Dolores Tapia</t>
  </si>
  <si>
    <t>DEUDA CON BANCO  SCOTIABANK</t>
  </si>
  <si>
    <t>APORTES  AL ARZOBISPADO DE SANTIAGO</t>
  </si>
  <si>
    <t>b)</t>
  </si>
  <si>
    <t>AYUDA FRATERNA    (APORTES)</t>
  </si>
  <si>
    <t>APORTES AL  ARZOBISPADO</t>
  </si>
  <si>
    <t>Intereses y Reajustes sobre créditos</t>
  </si>
  <si>
    <t>Beneficios al personal</t>
  </si>
  <si>
    <t>1-01-07  Aportes 1% por depositar</t>
  </si>
  <si>
    <t>DPF Scotiabank</t>
  </si>
  <si>
    <t>Aportes 1% a depositar</t>
  </si>
  <si>
    <t>COSTOS DEL PERSONAL</t>
  </si>
  <si>
    <t>Préstamo EDUCA UC L.Plazo</t>
  </si>
  <si>
    <t>Préstamos Scotiabank  UF L.Plazo</t>
  </si>
  <si>
    <t>Préstamo EDUCA UC C.Plazo</t>
  </si>
  <si>
    <t>Préstamos Scotiabank  UF C.Plazo</t>
  </si>
  <si>
    <t>2-03-01  Scotiabank Préstamo Corto PLazo</t>
  </si>
  <si>
    <t>2-03-02  Préstamo Educa UC Corto Plazo</t>
  </si>
  <si>
    <t>2-05-01  Scotiabank Préstamo Largo Plazo</t>
  </si>
  <si>
    <t>2-05-02  Prestamo  EDUCA UC Largo Plazo</t>
  </si>
  <si>
    <t>Obligaciones de Largo Plazo</t>
  </si>
  <si>
    <t>Total Obligaciones a Largo Plazo</t>
  </si>
  <si>
    <t xml:space="preserve">La parroquia se mantiene al día en el pago de los aportes 1% al Arzobispado de Santiago. </t>
  </si>
  <si>
    <t>c)</t>
  </si>
  <si>
    <t>11.b</t>
  </si>
  <si>
    <t>d)</t>
  </si>
  <si>
    <t>PARROQUIA INMACULADA CONCEPCION</t>
  </si>
  <si>
    <t>3-04-01  Utilidad del Ejercicio</t>
  </si>
  <si>
    <t>4-05-11  Mantenciones Templo Parroquial</t>
  </si>
  <si>
    <t>5-01-12  Recaudación 1% PAC Bco.</t>
  </si>
  <si>
    <t>Mantenciones Templo Parroquial</t>
  </si>
  <si>
    <t>4-10-01  Bienes menores no inventariados</t>
  </si>
  <si>
    <t>5-02-04  Aporte por Matrimonios</t>
  </si>
  <si>
    <t>5-09-05  Aportes por Evangelios</t>
  </si>
  <si>
    <t>1-08-50  Depreciación Acumulada Activo Fijo</t>
  </si>
  <si>
    <t>GASTOS NO FINANCIEROS</t>
  </si>
  <si>
    <t>Depreciaciones</t>
  </si>
  <si>
    <t>TOTAL GASTOS NO FINANCIEROS</t>
  </si>
  <si>
    <t>Bienes Menores Inventariables</t>
  </si>
  <si>
    <t>1-08-06  Instalaciones Generales</t>
  </si>
  <si>
    <t>SUPERAVIT  / (DEFICIT)</t>
  </si>
  <si>
    <t>Mantención casa parroquial</t>
  </si>
  <si>
    <t>Mantenciones varias</t>
  </si>
  <si>
    <t>4-03-14  Manutención Casa Parroquial</t>
  </si>
  <si>
    <t>4-05-03  Mantencion Página Web</t>
  </si>
  <si>
    <t>5-01-14  1% Webpay Transbank</t>
  </si>
  <si>
    <t>INGRESO NETO OPERACIONAL</t>
  </si>
  <si>
    <t>Página 5</t>
  </si>
  <si>
    <t>Bienes menores no inventariables</t>
  </si>
  <si>
    <t>Manutención Casa Parroquial</t>
  </si>
  <si>
    <t>Página 6</t>
  </si>
  <si>
    <t>Página 7</t>
  </si>
  <si>
    <t>Mantención Página Web</t>
  </si>
  <si>
    <t>Depreciación Acumulada</t>
  </si>
  <si>
    <t>OBRAS DE MANTENCION EN AREA PARROQUIAL Y CASA PARROQUIAL</t>
  </si>
  <si>
    <t>Revisado por  :     Comité Económico Parroquial</t>
  </si>
  <si>
    <t>Página 1</t>
  </si>
  <si>
    <t>Página 3</t>
  </si>
  <si>
    <t>Página 4</t>
  </si>
  <si>
    <t>Las cifras que contiene este informe están debidamente respaldadas con documentación, que se</t>
  </si>
  <si>
    <t>encuentra a disposición del Comité Económico, para su revisión cuando así lo estime conveniente.</t>
  </si>
  <si>
    <t>Pérdidas / Ganancias</t>
  </si>
  <si>
    <t>4-05-05  Mantenciones Sistema</t>
  </si>
  <si>
    <t>4-01-02  Beneficios al Personal</t>
  </si>
  <si>
    <t>5-09-04  Cajas Navidad</t>
  </si>
  <si>
    <t>DONACIONES Y APORTES A TERCEROS</t>
  </si>
  <si>
    <t>g)</t>
  </si>
  <si>
    <t>Página 2</t>
  </si>
  <si>
    <t>4-07-09  Seguros</t>
  </si>
  <si>
    <t>5-09-08  Intereses DPF</t>
  </si>
  <si>
    <t>Seguro Parroquia y casa</t>
  </si>
  <si>
    <t>1-02-20  Seguros Pagados Anticipadamente</t>
  </si>
  <si>
    <t>2-02-03  Provisión Indemnización Años de Servicios</t>
  </si>
  <si>
    <t>Provisión Indemnizaciones</t>
  </si>
  <si>
    <t>Valores por recuperar</t>
  </si>
  <si>
    <t xml:space="preserve">                             Párroco</t>
  </si>
  <si>
    <t>PROVISION INDEMNIZACION AÑOS DE SERVICIO</t>
  </si>
  <si>
    <t>h)</t>
  </si>
  <si>
    <t xml:space="preserve">    Párroco</t>
  </si>
  <si>
    <t>2018</t>
  </si>
  <si>
    <t>1-03-02  Anticipo al Personal</t>
  </si>
  <si>
    <t>2-01-10  Documentos por pagar</t>
  </si>
  <si>
    <t>4-01-09  Asesorías</t>
  </si>
  <si>
    <t>4-06-08  Cuaresma de Fraternidad</t>
  </si>
  <si>
    <t>Lavadoras y secadores F. Las Rosas</t>
  </si>
  <si>
    <t xml:space="preserve">Gas, parafina </t>
  </si>
  <si>
    <t>vía tarjetas,  (Transbank) y PAC (a través del Scotiabank)</t>
  </si>
  <si>
    <t xml:space="preserve">los siguientes:  </t>
  </si>
  <si>
    <t>Apoyo a proyectos de misiones y trabajos juveniles, ayuda a proyectos de ayuda social, aporte</t>
  </si>
  <si>
    <t>a otras parroquias, asistencia a familias vulnerables y ayuda fraterna a familias de nuestra</t>
  </si>
  <si>
    <t>La Contabilidad parroquial se revisa periódicamente, para satisfacer adecuadamente, las necesidades</t>
  </si>
  <si>
    <t>de organismos gubernamentales y del Arzobispado de Santiago.</t>
  </si>
  <si>
    <t>internas de información provenientes del Párroco y Comité Económico, pero también externas,</t>
  </si>
  <si>
    <t>Gastos pagados anticipadamente</t>
  </si>
  <si>
    <t>CASA PARROQUIAL</t>
  </si>
  <si>
    <t>TEMPLO PARROQUIAL</t>
  </si>
  <si>
    <t>Activo Circulante</t>
  </si>
  <si>
    <t>Disponibles</t>
  </si>
  <si>
    <t>31 de diciembre de  2019</t>
  </si>
  <si>
    <t>Aprobado por:       P. Javier Vergara Nadal</t>
  </si>
  <si>
    <t>Santiago,  abril  2020</t>
  </si>
  <si>
    <t xml:space="preserve">Mantención: Normalización Eléctrica, arreglo techo comedor, pintura dormitorio, mantención </t>
  </si>
  <si>
    <t>La Parroquia durante el año 2019 realizó aportes a terceros, donde se puede destacar entre otros,</t>
  </si>
  <si>
    <t>NUEVA CAMPAÑA EN 2019</t>
  </si>
  <si>
    <t>Santiago,  abril 2020.</t>
  </si>
  <si>
    <t>Se destaca la Campaña solidaria realizada en agosto para el Hogar "Misión de María" de Ñuñoa.</t>
  </si>
  <si>
    <t>Hogar que recibe niños derivados del tribunal de familia por vulneración de derechos, la misión es</t>
  </si>
  <si>
    <t>acompañarlos miestras dura el juicio.  Necesitaban cambiar urgentemente toda la red eléctrica y</t>
  </si>
  <si>
    <r>
      <t xml:space="preserve">el sistema de calefacción, gracias a la campaña </t>
    </r>
    <r>
      <rPr>
        <b/>
        <sz val="12"/>
        <color indexed="8"/>
        <rFont val="Calibri"/>
        <family val="2"/>
        <scheme val="minor"/>
      </rPr>
      <t>se reunieron $ 18.710.000,-</t>
    </r>
  </si>
  <si>
    <t>2019</t>
  </si>
  <si>
    <t>P. Javier Vergara Nadal</t>
  </si>
  <si>
    <t>01 de Enero al 31 de Diciembre de 2019</t>
  </si>
  <si>
    <t>1º DE ENERO A 31 DE DICIEMBRE DE 2019</t>
  </si>
  <si>
    <t>Diciembre/2019</t>
  </si>
  <si>
    <t>1-03-04  FXR Gastos Templo</t>
  </si>
  <si>
    <t>4-01-06  Capacitación</t>
  </si>
  <si>
    <t>4-06-13  Hogar Misión de María</t>
  </si>
  <si>
    <t>5-09-17  Hogar Misión de María</t>
  </si>
  <si>
    <t>Excedente año 2019</t>
  </si>
  <si>
    <t>Hogar Misión de María</t>
  </si>
  <si>
    <t>TOTAL INGRESOS AÑO  2019</t>
  </si>
  <si>
    <t>4-01-04  Indemnizaciones</t>
  </si>
  <si>
    <t>4-08-01  Intereses y Reajustes</t>
  </si>
  <si>
    <t>4-11-01  Depreciación Activo Fijo</t>
  </si>
  <si>
    <t>Junto con presentar los estados financieros 2019 y sus correspondientes notas explicativas, la</t>
  </si>
  <si>
    <t>Administración desea destacar  algunos hechos relevantes del año 2019.</t>
  </si>
  <si>
    <t>La provisión por indemnización años de servicio actualizada al año 2019 asciende a:</t>
  </si>
  <si>
    <t>$ 39.350.163.-</t>
  </si>
  <si>
    <t>Totalizan $ 170.162.073.-</t>
  </si>
  <si>
    <t xml:space="preserve">Al cierre del ejercicio 2019, el saldo del crédito hipotecario, es de UF 683,48 , lo cual </t>
  </si>
  <si>
    <t>último dividendo (N° 144).   La parroquia está al día en el pago del servicio mensual de la deuda.</t>
  </si>
  <si>
    <t>Entre las mantenciones efectuadas durante el año 2019, se pueden destacar las siguientes:</t>
  </si>
  <si>
    <t>Normalización Eléctrica. Total $ 12.291.809,-</t>
  </si>
  <si>
    <t>Total $ 13.241.782,-</t>
  </si>
  <si>
    <t>Normalización Eléctrica, Cambio Luminarias, cambio cableado.</t>
  </si>
  <si>
    <t>jardines.   Total   $ 7.782.178,-</t>
  </si>
  <si>
    <t>TOTAL COSTO APOYO A TERCEROS:  $  50.481.001.-</t>
  </si>
  <si>
    <t xml:space="preserve">equivale a $ 19.349.244 ,-. (equivalente a 10 meses).  Significa que en octubre se pagaría el </t>
  </si>
  <si>
    <t>y manutención Casa Parroquial: $ 13.675.644,-</t>
  </si>
  <si>
    <t>Página 11</t>
  </si>
  <si>
    <t>Mantención:  Entre las más importantes podemos destacar:</t>
  </si>
  <si>
    <t>Alarma, bancas y otras. $ 949.973.-</t>
  </si>
  <si>
    <t>22/04/2020</t>
  </si>
  <si>
    <t>Provisión Indemnización años servi.</t>
  </si>
  <si>
    <t>Estipendio Párroco</t>
  </si>
  <si>
    <t>TOTAL  DONACIONES  $ 69.191.001.-</t>
  </si>
  <si>
    <t>Retiros jornadas</t>
  </si>
  <si>
    <t>ACUERDO MARCO EDUCAUC:</t>
  </si>
  <si>
    <t xml:space="preserve">El saldo actual  de la deuda en UF asciende a la suma de UF 607,29, que al valor UF 28.309,94, </t>
  </si>
  <si>
    <t>agosto del año 2020, aumentando el flujo de ingresos para la parroquia en UF 84,75.</t>
  </si>
  <si>
    <t>totaliza  $ 17.192.343.-. significa que la deuda con Educa UC se terminará de cancelar en</t>
  </si>
  <si>
    <t>f)</t>
  </si>
  <si>
    <t>Parroquia.  Cajas de Navidad, Cuaresma. ( ver Nota  11 pág 32)</t>
  </si>
  <si>
    <t>CONTABILIDAD  PARROQUIAL</t>
  </si>
  <si>
    <t>El excedente al 31 de diciembre de 2019, es de  $ 53.355.866.-</t>
  </si>
  <si>
    <t>Lavandería Ornamentos</t>
  </si>
  <si>
    <t>Página 8</t>
  </si>
  <si>
    <t>8a</t>
  </si>
  <si>
    <t>8b</t>
  </si>
  <si>
    <t>(ver Nota 8 "a", página 30)</t>
  </si>
  <si>
    <t>Página 9</t>
  </si>
  <si>
    <t>Página 10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</si>
</sst>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5" formatCode="#,##0.000"/>
    <numFmt numFmtId="167" formatCode="###,###,###,##0"/>
    <numFmt numFmtId="170" formatCode="_-* #,##0.00\ _P_t_s_-;\-* #,##0.00\ _P_t_s_-;_-* &quot;-&quot;??\ _P_t_s_-;_-@_-"/>
  </numFmts>
  <fonts count="115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Narrow"/>
      <family val="2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54">
    <xf numFmtId="0" fontId="0" fillId="0" borderId="0"/>
    <xf numFmtId="0" fontId="56" fillId="0" borderId="0" applyNumberFormat="0" applyFont="0" applyFill="0" applyBorder="0" applyProtection="0">
      <alignment vertical="center"/>
    </xf>
    <xf numFmtId="0" fontId="46" fillId="0" borderId="0"/>
    <xf numFmtId="0" fontId="59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85" fillId="0" borderId="0" applyNumberFormat="0" applyFill="0" applyBorder="0" applyAlignment="0" applyProtection="0"/>
    <xf numFmtId="0" fontId="86" fillId="0" borderId="11" applyNumberFormat="0" applyFill="0" applyAlignment="0" applyProtection="0"/>
    <xf numFmtId="0" fontId="87" fillId="0" borderId="12" applyNumberFormat="0" applyFill="0" applyAlignment="0" applyProtection="0"/>
    <xf numFmtId="0" fontId="88" fillId="0" borderId="13" applyNumberFormat="0" applyFill="0" applyAlignment="0" applyProtection="0"/>
    <xf numFmtId="0" fontId="88" fillId="0" borderId="0" applyNumberFormat="0" applyFill="0" applyBorder="0" applyAlignment="0" applyProtection="0"/>
    <xf numFmtId="0" fontId="89" fillId="2" borderId="0" applyNumberFormat="0" applyBorder="0" applyAlignment="0" applyProtection="0"/>
    <xf numFmtId="0" fontId="90" fillId="3" borderId="0" applyNumberFormat="0" applyBorder="0" applyAlignment="0" applyProtection="0"/>
    <xf numFmtId="0" fontId="91" fillId="4" borderId="0" applyNumberFormat="0" applyBorder="0" applyAlignment="0" applyProtection="0"/>
    <xf numFmtId="0" fontId="92" fillId="5" borderId="14" applyNumberFormat="0" applyAlignment="0" applyProtection="0"/>
    <xf numFmtId="0" fontId="93" fillId="6" borderId="15" applyNumberFormat="0" applyAlignment="0" applyProtection="0"/>
    <xf numFmtId="0" fontId="94" fillId="6" borderId="14" applyNumberFormat="0" applyAlignment="0" applyProtection="0"/>
    <xf numFmtId="0" fontId="95" fillId="0" borderId="16" applyNumberFormat="0" applyFill="0" applyAlignment="0" applyProtection="0"/>
    <xf numFmtId="0" fontId="96" fillId="7" borderId="17" applyNumberFormat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83" fillId="0" borderId="19" applyNumberFormat="0" applyFill="0" applyAlignment="0" applyProtection="0"/>
    <xf numFmtId="0" fontId="99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99" fillId="12" borderId="0" applyNumberFormat="0" applyBorder="0" applyAlignment="0" applyProtection="0"/>
    <xf numFmtId="0" fontId="99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99" fillId="16" borderId="0" applyNumberFormat="0" applyBorder="0" applyAlignment="0" applyProtection="0"/>
    <xf numFmtId="0" fontId="99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99" fillId="20" borderId="0" applyNumberFormat="0" applyBorder="0" applyAlignment="0" applyProtection="0"/>
    <xf numFmtId="0" fontId="99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99" fillId="24" borderId="0" applyNumberFormat="0" applyBorder="0" applyAlignment="0" applyProtection="0"/>
    <xf numFmtId="0" fontId="99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99" fillId="28" borderId="0" applyNumberFormat="0" applyBorder="0" applyAlignment="0" applyProtection="0"/>
    <xf numFmtId="0" fontId="99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99" fillId="32" borderId="0" applyNumberFormat="0" applyBorder="0" applyAlignment="0" applyProtection="0"/>
    <xf numFmtId="170" fontId="46" fillId="0" borderId="0" applyFont="0" applyFill="0" applyBorder="0" applyAlignment="0" applyProtection="0"/>
    <xf numFmtId="0" fontId="28" fillId="0" borderId="0"/>
    <xf numFmtId="0" fontId="28" fillId="0" borderId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8" applyNumberFormat="0" applyFont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43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8" borderId="18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1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43" fontId="28" fillId="0" borderId="0" applyFont="0" applyFill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8" borderId="18" applyNumberFormat="0" applyFont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8" borderId="18" applyNumberFormat="0" applyFont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0" borderId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18" applyNumberFormat="0" applyFont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0" borderId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11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10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5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14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8" borderId="18" applyNumberFormat="0" applyFont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43" fontId="46" fillId="0" borderId="0" applyFont="0" applyFill="0" applyBorder="0" applyAlignment="0" applyProtection="0"/>
    <xf numFmtId="0" fontId="27" fillId="0" borderId="0"/>
    <xf numFmtId="0" fontId="26" fillId="0" borderId="0"/>
    <xf numFmtId="0" fontId="25" fillId="0" borderId="0"/>
    <xf numFmtId="0" fontId="24" fillId="0" borderId="0"/>
    <xf numFmtId="0" fontId="102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0" borderId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8" applyNumberFormat="0" applyFont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43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8" borderId="18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1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43" fontId="23" fillId="0" borderId="0" applyFont="0" applyFill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8" borderId="18" applyNumberFormat="0" applyFont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8" borderId="18" applyNumberFormat="0" applyFont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0" borderId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8" borderId="18" applyNumberFormat="0" applyFont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0" borderId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11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10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5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14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3" fillId="8" borderId="18" applyNumberFormat="0" applyFont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8" borderId="1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12" fillId="0" borderId="0"/>
  </cellStyleXfs>
  <cellXfs count="234">
    <xf numFmtId="0" fontId="0" fillId="0" borderId="0" xfId="0"/>
    <xf numFmtId="0" fontId="55" fillId="0" borderId="0" xfId="0" applyFont="1"/>
    <xf numFmtId="0" fontId="59" fillId="0" borderId="0" xfId="3"/>
    <xf numFmtId="3" fontId="59" fillId="0" borderId="0" xfId="3" applyNumberFormat="1"/>
    <xf numFmtId="0" fontId="60" fillId="0" borderId="0" xfId="3" applyFont="1"/>
    <xf numFmtId="0" fontId="52" fillId="0" borderId="0" xfId="3" applyFont="1"/>
    <xf numFmtId="0" fontId="61" fillId="0" borderId="0" xfId="3" applyFont="1"/>
    <xf numFmtId="3" fontId="61" fillId="0" borderId="0" xfId="3" applyNumberFormat="1" applyFont="1"/>
    <xf numFmtId="3" fontId="59" fillId="0" borderId="0" xfId="3" applyNumberFormat="1" applyProtection="1">
      <protection locked="0"/>
    </xf>
    <xf numFmtId="0" fontId="62" fillId="0" borderId="0" xfId="3" applyFont="1"/>
    <xf numFmtId="0" fontId="54" fillId="0" borderId="0" xfId="3" applyFont="1"/>
    <xf numFmtId="3" fontId="63" fillId="0" borderId="0" xfId="3" applyNumberFormat="1" applyFont="1"/>
    <xf numFmtId="3" fontId="54" fillId="0" borderId="0" xfId="3" applyNumberFormat="1" applyFont="1" applyProtection="1">
      <protection locked="0"/>
    </xf>
    <xf numFmtId="3" fontId="54" fillId="0" borderId="0" xfId="3" applyNumberFormat="1" applyFont="1"/>
    <xf numFmtId="3" fontId="50" fillId="0" borderId="0" xfId="3" applyNumberFormat="1" applyFont="1"/>
    <xf numFmtId="3" fontId="48" fillId="0" borderId="0" xfId="3" applyNumberFormat="1" applyFont="1"/>
    <xf numFmtId="3" fontId="48" fillId="0" borderId="0" xfId="3" applyNumberFormat="1" applyFont="1" applyProtection="1">
      <protection locked="0"/>
    </xf>
    <xf numFmtId="49" fontId="54" fillId="0" borderId="0" xfId="3" applyNumberFormat="1" applyFont="1"/>
    <xf numFmtId="49" fontId="59" fillId="0" borderId="0" xfId="3" applyNumberFormat="1"/>
    <xf numFmtId="49" fontId="48" fillId="0" borderId="0" xfId="3" applyNumberFormat="1" applyFont="1" applyAlignment="1">
      <alignment horizontal="center"/>
    </xf>
    <xf numFmtId="3" fontId="54" fillId="0" borderId="0" xfId="3" applyNumberFormat="1" applyFont="1" applyFill="1"/>
    <xf numFmtId="0" fontId="57" fillId="0" borderId="0" xfId="3" applyFont="1"/>
    <xf numFmtId="0" fontId="50" fillId="0" borderId="0" xfId="3" applyFont="1" applyFill="1" applyBorder="1"/>
    <xf numFmtId="0" fontId="54" fillId="0" borderId="0" xfId="3" applyFont="1" applyFill="1"/>
    <xf numFmtId="49" fontId="48" fillId="0" borderId="0" xfId="3" applyNumberFormat="1" applyFont="1" applyFill="1" applyAlignment="1">
      <alignment horizontal="center"/>
    </xf>
    <xf numFmtId="3" fontId="48" fillId="0" borderId="0" xfId="3" applyNumberFormat="1" applyFont="1" applyFill="1"/>
    <xf numFmtId="0" fontId="59" fillId="0" borderId="0" xfId="3" applyFill="1"/>
    <xf numFmtId="0" fontId="48" fillId="0" borderId="1" xfId="3" applyFont="1" applyBorder="1"/>
    <xf numFmtId="0" fontId="54" fillId="0" borderId="0" xfId="3" applyFont="1" applyAlignment="1">
      <alignment horizontal="center"/>
    </xf>
    <xf numFmtId="3" fontId="59" fillId="0" borderId="0" xfId="3" applyNumberFormat="1" applyFont="1"/>
    <xf numFmtId="0" fontId="66" fillId="0" borderId="0" xfId="3" applyFont="1"/>
    <xf numFmtId="3" fontId="54" fillId="0" borderId="5" xfId="3" applyNumberFormat="1" applyFont="1" applyFill="1" applyBorder="1"/>
    <xf numFmtId="3" fontId="54" fillId="0" borderId="5" xfId="3" applyNumberFormat="1" applyFont="1" applyBorder="1" applyProtection="1">
      <protection locked="0"/>
    </xf>
    <xf numFmtId="3" fontId="57" fillId="0" borderId="0" xfId="3" applyNumberFormat="1" applyFont="1"/>
    <xf numFmtId="3" fontId="57" fillId="0" borderId="5" xfId="3" applyNumberFormat="1" applyFont="1" applyBorder="1"/>
    <xf numFmtId="3" fontId="57" fillId="0" borderId="0" xfId="3" applyNumberFormat="1" applyFont="1" applyProtection="1">
      <protection locked="0"/>
    </xf>
    <xf numFmtId="3" fontId="57" fillId="0" borderId="5" xfId="3" applyNumberFormat="1" applyFont="1" applyBorder="1" applyProtection="1">
      <protection locked="0"/>
    </xf>
    <xf numFmtId="3" fontId="57" fillId="0" borderId="0" xfId="3" applyNumberFormat="1" applyFont="1" applyBorder="1" applyProtection="1">
      <protection locked="0"/>
    </xf>
    <xf numFmtId="0" fontId="48" fillId="0" borderId="3" xfId="3" applyFont="1" applyBorder="1"/>
    <xf numFmtId="0" fontId="69" fillId="0" borderId="0" xfId="0" applyFont="1" applyAlignment="1">
      <alignment horizontal="center"/>
    </xf>
    <xf numFmtId="3" fontId="70" fillId="0" borderId="0" xfId="3" applyNumberFormat="1" applyFont="1" applyProtection="1">
      <protection locked="0"/>
    </xf>
    <xf numFmtId="0" fontId="50" fillId="0" borderId="0" xfId="3" applyFont="1" applyFill="1"/>
    <xf numFmtId="3" fontId="50" fillId="0" borderId="0" xfId="3" applyNumberFormat="1" applyFont="1" applyFill="1"/>
    <xf numFmtId="0" fontId="48" fillId="0" borderId="0" xfId="3" applyFont="1" applyFill="1"/>
    <xf numFmtId="49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 applyAlignment="1">
      <alignment horizontal="right"/>
    </xf>
    <xf numFmtId="3" fontId="48" fillId="0" borderId="1" xfId="3" applyNumberFormat="1" applyFont="1" applyFill="1" applyBorder="1" applyAlignment="1">
      <alignment horizontal="center"/>
    </xf>
    <xf numFmtId="3" fontId="54" fillId="0" borderId="0" xfId="3" applyNumberFormat="1" applyFont="1" applyFill="1" applyBorder="1"/>
    <xf numFmtId="3" fontId="48" fillId="0" borderId="0" xfId="3" applyNumberFormat="1" applyFont="1" applyFill="1" applyBorder="1" applyAlignment="1">
      <alignment horizontal="left"/>
    </xf>
    <xf numFmtId="3" fontId="48" fillId="0" borderId="2" xfId="3" applyNumberFormat="1" applyFont="1" applyFill="1" applyBorder="1" applyAlignment="1">
      <alignment horizontal="right"/>
    </xf>
    <xf numFmtId="3" fontId="48" fillId="0" borderId="2" xfId="3" applyNumberFormat="1" applyFont="1" applyFill="1" applyBorder="1"/>
    <xf numFmtId="3" fontId="48" fillId="0" borderId="0" xfId="3" applyNumberFormat="1" applyFont="1" applyFill="1" applyBorder="1" applyAlignment="1">
      <alignment horizontal="center"/>
    </xf>
    <xf numFmtId="3" fontId="48" fillId="0" borderId="0" xfId="3" applyNumberFormat="1" applyFont="1" applyFill="1" applyBorder="1"/>
    <xf numFmtId="3" fontId="66" fillId="0" borderId="0" xfId="3" applyNumberFormat="1" applyFont="1" applyFill="1" applyBorder="1" applyAlignment="1">
      <alignment horizontal="center"/>
    </xf>
    <xf numFmtId="3" fontId="66" fillId="0" borderId="0" xfId="3" applyNumberFormat="1" applyFont="1" applyFill="1" applyBorder="1"/>
    <xf numFmtId="3" fontId="66" fillId="0" borderId="2" xfId="3" applyNumberFormat="1" applyFont="1" applyFill="1" applyBorder="1"/>
    <xf numFmtId="0" fontId="59" fillId="0" borderId="0" xfId="3" applyAlignment="1">
      <alignment horizontal="right"/>
    </xf>
    <xf numFmtId="0" fontId="54" fillId="0" borderId="0" xfId="3" applyFont="1" applyAlignment="1">
      <alignment horizontal="right"/>
    </xf>
    <xf numFmtId="0" fontId="48" fillId="0" borderId="0" xfId="3" applyFont="1" applyAlignment="1">
      <alignment horizontal="center"/>
    </xf>
    <xf numFmtId="49" fontId="54" fillId="0" borderId="0" xfId="3" applyNumberFormat="1" applyFont="1" applyAlignment="1">
      <alignment horizontal="right"/>
    </xf>
    <xf numFmtId="0" fontId="64" fillId="0" borderId="0" xfId="3" applyFont="1" applyAlignment="1">
      <alignment horizontal="right"/>
    </xf>
    <xf numFmtId="0" fontId="48" fillId="0" borderId="0" xfId="3" applyFont="1" applyAlignment="1">
      <alignment horizontal="right"/>
    </xf>
    <xf numFmtId="0" fontId="59" fillId="0" borderId="0" xfId="3" applyAlignment="1"/>
    <xf numFmtId="0" fontId="54" fillId="0" borderId="0" xfId="3" applyFont="1" applyAlignment="1"/>
    <xf numFmtId="49" fontId="54" fillId="0" borderId="0" xfId="3" applyNumberFormat="1" applyFont="1" applyAlignment="1"/>
    <xf numFmtId="0" fontId="48" fillId="0" borderId="0" xfId="3" applyFont="1" applyAlignment="1"/>
    <xf numFmtId="3" fontId="57" fillId="0" borderId="0" xfId="3" applyNumberFormat="1" applyFont="1" applyFill="1"/>
    <xf numFmtId="3" fontId="57" fillId="0" borderId="5" xfId="3" applyNumberFormat="1" applyFont="1" applyFill="1" applyBorder="1"/>
    <xf numFmtId="3" fontId="50" fillId="0" borderId="2" xfId="3" applyNumberFormat="1" applyFont="1" applyBorder="1"/>
    <xf numFmtId="3" fontId="50" fillId="0" borderId="2" xfId="3" applyNumberFormat="1" applyFont="1" applyBorder="1" applyProtection="1"/>
    <xf numFmtId="3" fontId="50" fillId="0" borderId="1" xfId="3" applyNumberFormat="1" applyFont="1" applyBorder="1" applyAlignment="1" applyProtection="1">
      <alignment horizontal="center"/>
      <protection locked="0"/>
    </xf>
    <xf numFmtId="3" fontId="65" fillId="0" borderId="1" xfId="3" applyNumberFormat="1" applyFont="1" applyFill="1" applyBorder="1" applyAlignment="1">
      <alignment horizontal="center"/>
    </xf>
    <xf numFmtId="3" fontId="65" fillId="0" borderId="1" xfId="3" applyNumberFormat="1" applyFont="1" applyBorder="1" applyAlignment="1">
      <alignment horizontal="center"/>
    </xf>
    <xf numFmtId="0" fontId="49" fillId="0" borderId="0" xfId="3" applyFont="1" applyAlignment="1">
      <alignment horizontal="center"/>
    </xf>
    <xf numFmtId="3" fontId="49" fillId="0" borderId="0" xfId="3" applyNumberFormat="1" applyFont="1" applyAlignment="1">
      <alignment horizontal="center"/>
    </xf>
    <xf numFmtId="3" fontId="49" fillId="0" borderId="0" xfId="3" applyNumberFormat="1" applyFont="1" applyFill="1" applyAlignment="1">
      <alignment horizontal="center"/>
    </xf>
    <xf numFmtId="0" fontId="49" fillId="0" borderId="0" xfId="3" applyFont="1" applyFill="1" applyAlignment="1">
      <alignment horizontal="center"/>
    </xf>
    <xf numFmtId="0" fontId="49" fillId="0" borderId="1" xfId="3" applyFont="1" applyFill="1" applyBorder="1" applyAlignment="1">
      <alignment horizontal="center"/>
    </xf>
    <xf numFmtId="0" fontId="49" fillId="0" borderId="0" xfId="3" applyFont="1" applyFill="1" applyBorder="1" applyAlignment="1">
      <alignment horizontal="center"/>
    </xf>
    <xf numFmtId="0" fontId="75" fillId="0" borderId="0" xfId="3" applyFont="1" applyFill="1" applyAlignment="1">
      <alignment horizontal="center"/>
    </xf>
    <xf numFmtId="0" fontId="0" fillId="0" borderId="3" xfId="0" applyBorder="1"/>
    <xf numFmtId="0" fontId="53" fillId="0" borderId="0" xfId="3" applyFont="1" applyFill="1" applyBorder="1"/>
    <xf numFmtId="0" fontId="51" fillId="0" borderId="0" xfId="3" applyFont="1"/>
    <xf numFmtId="3" fontId="53" fillId="0" borderId="0" xfId="3" applyNumberFormat="1" applyFont="1" applyFill="1" applyBorder="1"/>
    <xf numFmtId="0" fontId="46" fillId="0" borderId="0" xfId="3" applyFont="1"/>
    <xf numFmtId="3" fontId="46" fillId="0" borderId="0" xfId="3" applyNumberFormat="1" applyFont="1" applyFill="1" applyBorder="1" applyAlignment="1">
      <alignment horizontal="right"/>
    </xf>
    <xf numFmtId="0" fontId="73" fillId="0" borderId="0" xfId="3" applyFont="1" applyFill="1" applyAlignment="1">
      <alignment horizontal="center"/>
    </xf>
    <xf numFmtId="0" fontId="47" fillId="0" borderId="0" xfId="3" applyFont="1" applyFill="1" applyAlignment="1">
      <alignment horizontal="center"/>
    </xf>
    <xf numFmtId="49" fontId="49" fillId="0" borderId="0" xfId="3" applyNumberFormat="1" applyFont="1" applyFill="1" applyAlignment="1">
      <alignment horizontal="center"/>
    </xf>
    <xf numFmtId="49" fontId="47" fillId="0" borderId="0" xfId="3" applyNumberFormat="1" applyFont="1" applyFill="1" applyAlignment="1">
      <alignment horizontal="center"/>
    </xf>
    <xf numFmtId="0" fontId="74" fillId="0" borderId="0" xfId="3" applyFont="1" applyFill="1" applyAlignment="1">
      <alignment horizontal="center"/>
    </xf>
    <xf numFmtId="0" fontId="58" fillId="0" borderId="0" xfId="3" applyFont="1" applyFill="1" applyAlignment="1">
      <alignment horizontal="center"/>
    </xf>
    <xf numFmtId="49" fontId="58" fillId="0" borderId="0" xfId="3" applyNumberFormat="1" applyFont="1" applyFill="1" applyAlignment="1">
      <alignment horizontal="center"/>
    </xf>
    <xf numFmtId="0" fontId="66" fillId="0" borderId="0" xfId="3" applyFont="1" applyAlignment="1">
      <alignment horizontal="center"/>
    </xf>
    <xf numFmtId="0" fontId="77" fillId="0" borderId="0" xfId="3" applyFont="1"/>
    <xf numFmtId="0" fontId="66" fillId="0" borderId="0" xfId="3" applyFont="1" applyFill="1" applyAlignment="1">
      <alignment horizontal="center"/>
    </xf>
    <xf numFmtId="0" fontId="78" fillId="0" borderId="0" xfId="3" applyFont="1"/>
    <xf numFmtId="3" fontId="66" fillId="0" borderId="0" xfId="3" applyNumberFormat="1" applyFont="1" applyFill="1"/>
    <xf numFmtId="0" fontId="76" fillId="0" borderId="2" xfId="3" applyFont="1" applyFill="1" applyBorder="1"/>
    <xf numFmtId="3" fontId="66" fillId="0" borderId="10" xfId="3" applyNumberFormat="1" applyFont="1" applyFill="1" applyBorder="1"/>
    <xf numFmtId="3" fontId="66" fillId="0" borderId="0" xfId="3" applyNumberFormat="1" applyFont="1" applyFill="1" applyAlignment="1">
      <alignment horizontal="center"/>
    </xf>
    <xf numFmtId="0" fontId="46" fillId="0" borderId="0" xfId="3" applyFont="1" applyFill="1"/>
    <xf numFmtId="0" fontId="79" fillId="0" borderId="0" xfId="0" applyFont="1"/>
    <xf numFmtId="0" fontId="68" fillId="0" borderId="0" xfId="0" applyFont="1"/>
    <xf numFmtId="0" fontId="56" fillId="0" borderId="0" xfId="0" applyFont="1" applyAlignment="1">
      <alignment horizontal="right"/>
    </xf>
    <xf numFmtId="0" fontId="80" fillId="0" borderId="0" xfId="3" applyFont="1" applyAlignment="1"/>
    <xf numFmtId="0" fontId="81" fillId="0" borderId="0" xfId="0" applyFont="1" applyAlignment="1"/>
    <xf numFmtId="0" fontId="81" fillId="0" borderId="0" xfId="0" applyFont="1" applyAlignment="1">
      <alignment horizontal="center"/>
    </xf>
    <xf numFmtId="3" fontId="82" fillId="0" borderId="0" xfId="3" applyNumberFormat="1" applyFont="1" applyFill="1"/>
    <xf numFmtId="0" fontId="59" fillId="0" borderId="0" xfId="1" applyFont="1">
      <alignment vertical="center"/>
    </xf>
    <xf numFmtId="0" fontId="66" fillId="0" borderId="0" xfId="3" applyFont="1" applyFill="1"/>
    <xf numFmtId="0" fontId="48" fillId="0" borderId="1" xfId="3" applyFont="1" applyFill="1" applyBorder="1"/>
    <xf numFmtId="0" fontId="50" fillId="0" borderId="1" xfId="3" applyFont="1" applyFill="1" applyBorder="1"/>
    <xf numFmtId="0" fontId="48" fillId="0" borderId="4" xfId="3" applyFont="1" applyFill="1" applyBorder="1"/>
    <xf numFmtId="0" fontId="67" fillId="0" borderId="0" xfId="3" applyFont="1" applyFill="1" applyBorder="1"/>
    <xf numFmtId="0" fontId="53" fillId="0" borderId="0" xfId="3" applyFont="1" applyFill="1" applyBorder="1" applyAlignment="1">
      <alignment horizontal="left"/>
    </xf>
    <xf numFmtId="0" fontId="50" fillId="0" borderId="0" xfId="3" applyFont="1" applyFill="1" applyBorder="1" applyAlignment="1">
      <alignment horizontal="left"/>
    </xf>
    <xf numFmtId="0" fontId="66" fillId="0" borderId="9" xfId="3" applyFont="1" applyFill="1" applyBorder="1"/>
    <xf numFmtId="0" fontId="46" fillId="0" borderId="8" xfId="3" applyFont="1" applyBorder="1" applyAlignment="1">
      <alignment horizontal="center"/>
    </xf>
    <xf numFmtId="3" fontId="57" fillId="0" borderId="0" xfId="3" applyNumberFormat="1" applyFont="1" applyBorder="1"/>
    <xf numFmtId="0" fontId="84" fillId="0" borderId="0" xfId="3" applyFont="1"/>
    <xf numFmtId="10" fontId="66" fillId="0" borderId="2" xfId="3" applyNumberFormat="1" applyFont="1" applyFill="1" applyBorder="1" applyAlignment="1">
      <alignment horizontal="right"/>
    </xf>
    <xf numFmtId="49" fontId="59" fillId="0" borderId="0" xfId="1" applyNumberFormat="1" applyFont="1">
      <alignment vertical="center"/>
    </xf>
    <xf numFmtId="0" fontId="62" fillId="0" borderId="0" xfId="1" applyFont="1">
      <alignment vertical="center"/>
    </xf>
    <xf numFmtId="0" fontId="52" fillId="0" borderId="0" xfId="1" applyFont="1">
      <alignment vertical="center"/>
    </xf>
    <xf numFmtId="49" fontId="51" fillId="0" borderId="0" xfId="3" applyNumberFormat="1" applyFont="1"/>
    <xf numFmtId="3" fontId="53" fillId="0" borderId="0" xfId="3" applyNumberFormat="1" applyFont="1" applyFill="1" applyBorder="1" applyAlignment="1">
      <alignment horizontal="right"/>
    </xf>
    <xf numFmtId="3" fontId="59" fillId="0" borderId="0" xfId="1" applyNumberFormat="1" applyFont="1">
      <alignment vertical="center"/>
    </xf>
    <xf numFmtId="165" fontId="46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/>
    <xf numFmtId="3" fontId="46" fillId="0" borderId="0" xfId="3" applyNumberFormat="1" applyFont="1"/>
    <xf numFmtId="3" fontId="53" fillId="0" borderId="0" xfId="3" applyNumberFormat="1" applyFont="1" applyProtection="1">
      <protection locked="0"/>
    </xf>
    <xf numFmtId="10" fontId="51" fillId="0" borderId="0" xfId="3" applyNumberFormat="1" applyFont="1" applyFill="1"/>
    <xf numFmtId="0" fontId="53" fillId="0" borderId="0" xfId="3" applyFont="1" applyFill="1"/>
    <xf numFmtId="10" fontId="53" fillId="0" borderId="0" xfId="3" applyNumberFormat="1" applyFont="1" applyFill="1" applyBorder="1" applyAlignment="1">
      <alignment horizontal="right"/>
    </xf>
    <xf numFmtId="0" fontId="46" fillId="0" borderId="0" xfId="3" applyFont="1" applyFill="1" applyBorder="1"/>
    <xf numFmtId="3" fontId="46" fillId="0" borderId="0" xfId="3" applyNumberFormat="1" applyFont="1" applyFill="1" applyBorder="1" applyAlignment="1">
      <alignment horizontal="left"/>
    </xf>
    <xf numFmtId="10" fontId="53" fillId="0" borderId="1" xfId="3" applyNumberFormat="1" applyFont="1" applyFill="1" applyBorder="1" applyAlignment="1">
      <alignment horizontal="center"/>
    </xf>
    <xf numFmtId="3" fontId="46" fillId="0" borderId="0" xfId="3" applyNumberFormat="1" applyFont="1" applyFill="1" applyBorder="1"/>
    <xf numFmtId="3" fontId="53" fillId="0" borderId="0" xfId="3" applyNumberFormat="1" applyFont="1" applyFill="1" applyBorder="1" applyAlignment="1">
      <alignment horizontal="left"/>
    </xf>
    <xf numFmtId="10" fontId="53" fillId="0" borderId="0" xfId="1" applyNumberFormat="1" applyFont="1" applyFill="1" applyBorder="1">
      <alignment vertical="center"/>
    </xf>
    <xf numFmtId="0" fontId="53" fillId="0" borderId="3" xfId="3" applyFont="1" applyFill="1" applyBorder="1"/>
    <xf numFmtId="3" fontId="53" fillId="0" borderId="3" xfId="3" applyNumberFormat="1" applyFont="1" applyFill="1" applyBorder="1" applyAlignment="1">
      <alignment horizontal="left"/>
    </xf>
    <xf numFmtId="3" fontId="53" fillId="0" borderId="3" xfId="3" applyNumberFormat="1" applyFont="1" applyFill="1" applyBorder="1" applyAlignment="1">
      <alignment horizontal="right"/>
    </xf>
    <xf numFmtId="10" fontId="53" fillId="0" borderId="2" xfId="1" applyNumberFormat="1" applyFont="1" applyFill="1" applyBorder="1">
      <alignment vertical="center"/>
    </xf>
    <xf numFmtId="3" fontId="46" fillId="0" borderId="2" xfId="3" applyNumberFormat="1" applyFont="1" applyFill="1" applyBorder="1" applyAlignment="1">
      <alignment horizontal="left"/>
    </xf>
    <xf numFmtId="10" fontId="53" fillId="0" borderId="2" xfId="3" applyNumberFormat="1" applyFont="1" applyFill="1" applyBorder="1" applyAlignment="1">
      <alignment horizontal="right"/>
    </xf>
    <xf numFmtId="3" fontId="51" fillId="0" borderId="0" xfId="3" applyNumberFormat="1" applyFont="1"/>
    <xf numFmtId="3" fontId="53" fillId="0" borderId="3" xfId="3" applyNumberFormat="1" applyFont="1" applyFill="1" applyBorder="1"/>
    <xf numFmtId="3" fontId="46" fillId="0" borderId="0" xfId="3" applyNumberFormat="1" applyFont="1" applyFill="1" applyAlignment="1">
      <alignment horizontal="right"/>
    </xf>
    <xf numFmtId="3" fontId="53" fillId="0" borderId="2" xfId="3" applyNumberFormat="1" applyFont="1" applyFill="1" applyBorder="1"/>
    <xf numFmtId="0" fontId="51" fillId="0" borderId="3" xfId="3" applyFont="1" applyBorder="1"/>
    <xf numFmtId="0" fontId="56" fillId="0" borderId="3" xfId="0" applyFont="1" applyBorder="1" applyAlignment="1">
      <alignment horizontal="right"/>
    </xf>
    <xf numFmtId="0" fontId="66" fillId="0" borderId="0" xfId="3" applyFont="1" applyFill="1" applyBorder="1"/>
    <xf numFmtId="0" fontId="76" fillId="0" borderId="0" xfId="3" applyFont="1" applyFill="1" applyBorder="1"/>
    <xf numFmtId="10" fontId="66" fillId="0" borderId="0" xfId="3" applyNumberFormat="1" applyFont="1" applyFill="1" applyBorder="1" applyAlignment="1">
      <alignment horizontal="right"/>
    </xf>
    <xf numFmtId="0" fontId="66" fillId="0" borderId="20" xfId="3" applyFont="1" applyFill="1" applyBorder="1"/>
    <xf numFmtId="0" fontId="76" fillId="0" borderId="20" xfId="3" applyFont="1" applyFill="1" applyBorder="1"/>
    <xf numFmtId="3" fontId="66" fillId="0" borderId="20" xfId="3" applyNumberFormat="1" applyFont="1" applyFill="1" applyBorder="1"/>
    <xf numFmtId="3" fontId="51" fillId="0" borderId="0" xfId="3" applyNumberFormat="1" applyFont="1" applyFill="1"/>
    <xf numFmtId="0" fontId="51" fillId="0" borderId="0" xfId="1" applyFont="1">
      <alignment vertical="center"/>
    </xf>
    <xf numFmtId="0" fontId="51" fillId="0" borderId="0" xfId="3" applyFont="1" applyFill="1"/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6" fillId="0" borderId="0" xfId="0" applyFont="1" applyAlignment="1">
      <alignment horizontal="center"/>
    </xf>
    <xf numFmtId="0" fontId="107" fillId="0" borderId="0" xfId="0" applyFont="1"/>
    <xf numFmtId="0" fontId="103" fillId="0" borderId="0" xfId="0" applyFont="1"/>
    <xf numFmtId="0" fontId="103" fillId="0" borderId="8" xfId="0" applyFont="1" applyBorder="1" applyAlignment="1">
      <alignment horizontal="center"/>
    </xf>
    <xf numFmtId="0" fontId="108" fillId="0" borderId="0" xfId="0" applyFont="1" applyAlignment="1">
      <alignment horizontal="right"/>
    </xf>
    <xf numFmtId="0" fontId="108" fillId="0" borderId="8" xfId="0" applyFont="1" applyBorder="1" applyAlignment="1">
      <alignment horizontal="right"/>
    </xf>
    <xf numFmtId="0" fontId="109" fillId="0" borderId="0" xfId="3" applyFont="1"/>
    <xf numFmtId="0" fontId="108" fillId="0" borderId="0" xfId="0" applyFont="1" applyBorder="1" applyAlignment="1">
      <alignment horizontal="right"/>
    </xf>
    <xf numFmtId="3" fontId="54" fillId="0" borderId="0" xfId="3" applyNumberFormat="1" applyFont="1" applyBorder="1" applyProtection="1">
      <protection locked="0"/>
    </xf>
    <xf numFmtId="0" fontId="66" fillId="0" borderId="0" xfId="3" applyFont="1" applyBorder="1" applyAlignment="1">
      <alignment horizontal="center"/>
    </xf>
    <xf numFmtId="0" fontId="110" fillId="0" borderId="0" xfId="18" applyFont="1"/>
    <xf numFmtId="0" fontId="110" fillId="0" borderId="0" xfId="0" applyFont="1"/>
    <xf numFmtId="167" fontId="110" fillId="0" borderId="6" xfId="18" applyNumberFormat="1" applyFont="1" applyFill="1" applyBorder="1"/>
    <xf numFmtId="0" fontId="109" fillId="0" borderId="8" xfId="3" applyFont="1" applyBorder="1" applyAlignment="1">
      <alignment horizontal="right"/>
    </xf>
    <xf numFmtId="3" fontId="48" fillId="0" borderId="3" xfId="3" applyNumberFormat="1" applyFont="1" applyFill="1" applyBorder="1" applyAlignment="1">
      <alignment horizontal="right"/>
    </xf>
    <xf numFmtId="3" fontId="46" fillId="0" borderId="3" xfId="3" applyNumberFormat="1" applyFont="1" applyFill="1" applyBorder="1" applyAlignment="1">
      <alignment horizontal="right"/>
    </xf>
    <xf numFmtId="10" fontId="53" fillId="0" borderId="3" xfId="3" applyNumberFormat="1" applyFont="1" applyFill="1" applyBorder="1" applyAlignment="1">
      <alignment horizontal="right"/>
    </xf>
    <xf numFmtId="3" fontId="50" fillId="0" borderId="2" xfId="3" applyNumberFormat="1" applyFont="1" applyFill="1" applyBorder="1" applyAlignment="1">
      <alignment horizontal="right"/>
    </xf>
    <xf numFmtId="3" fontId="50" fillId="0" borderId="2" xfId="3" applyNumberFormat="1" applyFont="1" applyFill="1" applyBorder="1"/>
    <xf numFmtId="10" fontId="50" fillId="0" borderId="2" xfId="3" applyNumberFormat="1" applyFont="1" applyFill="1" applyBorder="1" applyAlignment="1">
      <alignment horizontal="right"/>
    </xf>
    <xf numFmtId="0" fontId="111" fillId="0" borderId="0" xfId="0" applyFont="1"/>
    <xf numFmtId="0" fontId="46" fillId="0" borderId="5" xfId="3" applyFont="1" applyBorder="1"/>
    <xf numFmtId="0" fontId="81" fillId="0" borderId="0" xfId="0" applyFont="1" applyFill="1" applyAlignment="1"/>
    <xf numFmtId="0" fontId="79" fillId="0" borderId="0" xfId="0" applyFont="1" applyFill="1"/>
    <xf numFmtId="0" fontId="81" fillId="0" borderId="0" xfId="0" applyFont="1" applyFill="1"/>
    <xf numFmtId="0" fontId="48" fillId="0" borderId="3" xfId="3" applyFont="1" applyFill="1" applyBorder="1"/>
    <xf numFmtId="0" fontId="57" fillId="0" borderId="0" xfId="3" applyFont="1" applyFill="1"/>
    <xf numFmtId="3" fontId="50" fillId="0" borderId="1" xfId="3" applyNumberFormat="1" applyFont="1" applyFill="1" applyBorder="1" applyAlignment="1">
      <alignment horizontal="center"/>
    </xf>
    <xf numFmtId="3" fontId="54" fillId="0" borderId="5" xfId="3" applyNumberFormat="1" applyFont="1" applyFill="1" applyBorder="1" applyProtection="1">
      <protection locked="0"/>
    </xf>
    <xf numFmtId="3" fontId="54" fillId="0" borderId="0" xfId="3" applyNumberFormat="1" applyFont="1" applyFill="1" applyBorder="1" applyProtection="1">
      <protection locked="0"/>
    </xf>
    <xf numFmtId="3" fontId="57" fillId="0" borderId="0" xfId="3" applyNumberFormat="1" applyFont="1" applyFill="1" applyBorder="1" applyProtection="1">
      <protection locked="0"/>
    </xf>
    <xf numFmtId="3" fontId="57" fillId="0" borderId="5" xfId="3" applyNumberFormat="1" applyFont="1" applyFill="1" applyBorder="1" applyProtection="1">
      <protection locked="0"/>
    </xf>
    <xf numFmtId="3" fontId="59" fillId="0" borderId="0" xfId="3" applyNumberFormat="1" applyFill="1"/>
    <xf numFmtId="0" fontId="107" fillId="0" borderId="0" xfId="0" applyFont="1" applyFill="1"/>
    <xf numFmtId="0" fontId="81" fillId="0" borderId="0" xfId="0" applyFont="1"/>
    <xf numFmtId="0" fontId="112" fillId="0" borderId="0" xfId="1153"/>
    <xf numFmtId="0" fontId="113" fillId="0" borderId="21" xfId="1153" applyFont="1" applyBorder="1" applyAlignment="1">
      <alignment vertical="center"/>
    </xf>
    <xf numFmtId="49" fontId="112" fillId="0" borderId="21" xfId="1153" applyNumberFormat="1" applyBorder="1"/>
    <xf numFmtId="167" fontId="112" fillId="0" borderId="21" xfId="1153" applyNumberFormat="1" applyBorder="1"/>
    <xf numFmtId="49" fontId="113" fillId="0" borderId="21" xfId="1153" applyNumberFormat="1" applyFont="1" applyBorder="1"/>
    <xf numFmtId="3" fontId="57" fillId="0" borderId="0" xfId="3" applyNumberFormat="1" applyFont="1" applyFill="1" applyBorder="1"/>
    <xf numFmtId="0" fontId="59" fillId="0" borderId="0" xfId="1" applyFont="1" applyFill="1">
      <alignment vertical="center"/>
    </xf>
    <xf numFmtId="14" fontId="51" fillId="0" borderId="0" xfId="3" applyNumberFormat="1" applyFont="1" applyFill="1"/>
    <xf numFmtId="0" fontId="61" fillId="0" borderId="0" xfId="3" applyFont="1" applyFill="1"/>
    <xf numFmtId="0" fontId="114" fillId="0" borderId="0" xfId="3" applyFont="1" applyFill="1"/>
    <xf numFmtId="3" fontId="49" fillId="0" borderId="0" xfId="3" applyNumberFormat="1" applyFont="1" applyFill="1" applyBorder="1" applyAlignment="1">
      <alignment horizontal="center"/>
    </xf>
    <xf numFmtId="0" fontId="77" fillId="0" borderId="0" xfId="3" applyFont="1" applyFill="1" applyBorder="1"/>
    <xf numFmtId="0" fontId="51" fillId="0" borderId="0" xfId="3" applyFont="1" applyFill="1" applyBorder="1"/>
    <xf numFmtId="3" fontId="51" fillId="0" borderId="0" xfId="3" applyNumberFormat="1" applyFont="1" applyFill="1" applyBorder="1"/>
    <xf numFmtId="10" fontId="51" fillId="0" borderId="0" xfId="3" applyNumberFormat="1" applyFont="1" applyFill="1" applyBorder="1"/>
    <xf numFmtId="0" fontId="75" fillId="0" borderId="0" xfId="3" applyFont="1" applyFill="1" applyBorder="1" applyAlignment="1">
      <alignment horizontal="center"/>
    </xf>
    <xf numFmtId="0" fontId="51" fillId="0" borderId="0" xfId="3" applyFont="1" applyBorder="1"/>
    <xf numFmtId="0" fontId="46" fillId="0" borderId="8" xfId="3" applyFont="1" applyFill="1" applyBorder="1"/>
    <xf numFmtId="3" fontId="46" fillId="0" borderId="8" xfId="3" applyNumberFormat="1" applyFont="1" applyFill="1" applyBorder="1"/>
    <xf numFmtId="10" fontId="53" fillId="0" borderId="8" xfId="3" applyNumberFormat="1" applyFont="1" applyFill="1" applyBorder="1" applyAlignment="1">
      <alignment horizontal="right"/>
    </xf>
    <xf numFmtId="0" fontId="75" fillId="0" borderId="8" xfId="3" applyFont="1" applyFill="1" applyBorder="1" applyAlignment="1">
      <alignment horizontal="center"/>
    </xf>
    <xf numFmtId="0" fontId="51" fillId="0" borderId="8" xfId="3" applyFont="1" applyFill="1" applyBorder="1"/>
    <xf numFmtId="3" fontId="51" fillId="0" borderId="8" xfId="3" applyNumberFormat="1" applyFont="1" applyFill="1" applyBorder="1"/>
    <xf numFmtId="10" fontId="51" fillId="0" borderId="8" xfId="3" applyNumberFormat="1" applyFont="1" applyFill="1" applyBorder="1"/>
    <xf numFmtId="0" fontId="51" fillId="0" borderId="8" xfId="3" applyFont="1" applyBorder="1"/>
    <xf numFmtId="0" fontId="108" fillId="0" borderId="7" xfId="0" applyFont="1" applyBorder="1" applyAlignment="1">
      <alignment horizontal="right"/>
    </xf>
    <xf numFmtId="0" fontId="46" fillId="0" borderId="8" xfId="3" applyFont="1" applyBorder="1" applyAlignment="1">
      <alignment horizontal="center"/>
    </xf>
    <xf numFmtId="0" fontId="46" fillId="0" borderId="0" xfId="3" applyFont="1" applyAlignment="1">
      <alignment horizontal="center"/>
    </xf>
    <xf numFmtId="0" fontId="48" fillId="0" borderId="0" xfId="3" applyFont="1" applyFill="1" applyAlignment="1">
      <alignment horizontal="center"/>
    </xf>
    <xf numFmtId="0" fontId="71" fillId="0" borderId="0" xfId="3" applyFont="1" applyFill="1" applyAlignment="1">
      <alignment horizontal="center"/>
    </xf>
    <xf numFmtId="10" fontId="53" fillId="0" borderId="0" xfId="3" applyNumberFormat="1" applyFont="1" applyFill="1" applyBorder="1" applyAlignment="1">
      <alignment horizontal="center"/>
    </xf>
    <xf numFmtId="0" fontId="80" fillId="0" borderId="0" xfId="1153" applyFont="1" applyAlignment="1">
      <alignment horizontal="center"/>
    </xf>
    <xf numFmtId="0" fontId="113" fillId="0" borderId="21" xfId="1153" applyFont="1" applyBorder="1" applyAlignment="1">
      <alignment horizontal="center"/>
    </xf>
    <xf numFmtId="0" fontId="113" fillId="0" borderId="0" xfId="1153" applyFont="1" applyAlignment="1">
      <alignment horizontal="center"/>
    </xf>
  </cellXfs>
  <cellStyles count="1154">
    <cellStyle name="20% - Énfasis1" xfId="38"/>
    <cellStyle name="20% - Énfasis1 10" xfId="164"/>
    <cellStyle name="20% - Énfasis1 10 2" xfId="694"/>
    <cellStyle name="20% - Énfasis1 11" xfId="177"/>
    <cellStyle name="20% - Énfasis1 11 2" xfId="707"/>
    <cellStyle name="20% - Énfasis1 12" xfId="190"/>
    <cellStyle name="20% - Énfasis1 12 2" xfId="720"/>
    <cellStyle name="20% - Énfasis1 13" xfId="203"/>
    <cellStyle name="20% - Énfasis1 13 2" xfId="733"/>
    <cellStyle name="20% - Énfasis1 14" xfId="216"/>
    <cellStyle name="20% - Énfasis1 14 2" xfId="746"/>
    <cellStyle name="20% - Énfasis1 15" xfId="229"/>
    <cellStyle name="20% - Énfasis1 15 2" xfId="759"/>
    <cellStyle name="20% - Énfasis1 16" xfId="241"/>
    <cellStyle name="20% - Énfasis1 16 2" xfId="771"/>
    <cellStyle name="20% - Énfasis1 17" xfId="253"/>
    <cellStyle name="20% - Énfasis1 17 2" xfId="783"/>
    <cellStyle name="20% - Énfasis1 18" xfId="285"/>
    <cellStyle name="20% - Énfasis1 18 2" xfId="815"/>
    <cellStyle name="20% - Énfasis1 19" xfId="281"/>
    <cellStyle name="20% - Énfasis1 19 2" xfId="811"/>
    <cellStyle name="20% - Énfasis1 2" xfId="69"/>
    <cellStyle name="20% - Énfasis1 2 2" xfId="599"/>
    <cellStyle name="20% - Énfasis1 20" xfId="280"/>
    <cellStyle name="20% - Énfasis1 20 2" xfId="810"/>
    <cellStyle name="20% - Énfasis1 21" xfId="306"/>
    <cellStyle name="20% - Énfasis1 21 2" xfId="836"/>
    <cellStyle name="20% - Énfasis1 22" xfId="323"/>
    <cellStyle name="20% - Énfasis1 22 2" xfId="853"/>
    <cellStyle name="20% - Énfasis1 23" xfId="336"/>
    <cellStyle name="20% - Énfasis1 23 2" xfId="866"/>
    <cellStyle name="20% - Énfasis1 24" xfId="349"/>
    <cellStyle name="20% - Énfasis1 24 2" xfId="879"/>
    <cellStyle name="20% - Énfasis1 25" xfId="380"/>
    <cellStyle name="20% - Énfasis1 25 2" xfId="910"/>
    <cellStyle name="20% - Énfasis1 26" xfId="355"/>
    <cellStyle name="20% - Énfasis1 26 2" xfId="885"/>
    <cellStyle name="20% - Énfasis1 27" xfId="389"/>
    <cellStyle name="20% - Énfasis1 27 2" xfId="919"/>
    <cellStyle name="20% - Énfasis1 28" xfId="402"/>
    <cellStyle name="20% - Énfasis1 28 2" xfId="932"/>
    <cellStyle name="20% - Énfasis1 29" xfId="416"/>
    <cellStyle name="20% - Énfasis1 29 2" xfId="946"/>
    <cellStyle name="20% - Énfasis1 3" xfId="87"/>
    <cellStyle name="20% - Énfasis1 3 2" xfId="617"/>
    <cellStyle name="20% - Énfasis1 30" xfId="429"/>
    <cellStyle name="20% - Énfasis1 30 2" xfId="959"/>
    <cellStyle name="20% - Énfasis1 31" xfId="441"/>
    <cellStyle name="20% - Énfasis1 31 2" xfId="971"/>
    <cellStyle name="20% - Énfasis1 32" xfId="466"/>
    <cellStyle name="20% - Énfasis1 32 2" xfId="996"/>
    <cellStyle name="20% - Énfasis1 33" xfId="479"/>
    <cellStyle name="20% - Énfasis1 33 2" xfId="1009"/>
    <cellStyle name="20% - Énfasis1 34" xfId="497"/>
    <cellStyle name="20% - Énfasis1 34 2" xfId="1027"/>
    <cellStyle name="20% - Énfasis1 35" xfId="493"/>
    <cellStyle name="20% - Énfasis1 35 2" xfId="1023"/>
    <cellStyle name="20% - Énfasis1 36" xfId="507"/>
    <cellStyle name="20% - Énfasis1 36 2" xfId="1037"/>
    <cellStyle name="20% - Énfasis1 37" xfId="533"/>
    <cellStyle name="20% - Énfasis1 37 2" xfId="1063"/>
    <cellStyle name="20% - Énfasis1 38" xfId="547"/>
    <cellStyle name="20% - Énfasis1 38 2" xfId="1077"/>
    <cellStyle name="20% - Énfasis1 39" xfId="562"/>
    <cellStyle name="20% - Énfasis1 39 2" xfId="1092"/>
    <cellStyle name="20% - Énfasis1 4" xfId="83"/>
    <cellStyle name="20% - Énfasis1 4 2" xfId="613"/>
    <cellStyle name="20% - Énfasis1 40" xfId="1107"/>
    <cellStyle name="20% - Énfasis1 41" xfId="580"/>
    <cellStyle name="20% - Énfasis1 5" xfId="99"/>
    <cellStyle name="20% - Énfasis1 5 2" xfId="629"/>
    <cellStyle name="20% - Énfasis1 6" xfId="112"/>
    <cellStyle name="20% - Énfasis1 6 2" xfId="642"/>
    <cellStyle name="20% - Énfasis1 7" xfId="125"/>
    <cellStyle name="20% - Énfasis1 7 2" xfId="655"/>
    <cellStyle name="20% - Énfasis1 8" xfId="138"/>
    <cellStyle name="20% - Énfasis1 8 2" xfId="668"/>
    <cellStyle name="20% - Énfasis1 9" xfId="151"/>
    <cellStyle name="20% - Énfasis1 9 2" xfId="681"/>
    <cellStyle name="20% - Énfasis1_Balance Tributario dic 2018" xfId="1141"/>
    <cellStyle name="20% - Énfasis2" xfId="42"/>
    <cellStyle name="20% - Énfasis2 10" xfId="176"/>
    <cellStyle name="20% - Énfasis2 10 2" xfId="706"/>
    <cellStyle name="20% - Énfasis2 11" xfId="189"/>
    <cellStyle name="20% - Énfasis2 11 2" xfId="719"/>
    <cellStyle name="20% - Énfasis2 12" xfId="202"/>
    <cellStyle name="20% - Énfasis2 12 2" xfId="732"/>
    <cellStyle name="20% - Énfasis2 13" xfId="215"/>
    <cellStyle name="20% - Énfasis2 13 2" xfId="745"/>
    <cellStyle name="20% - Énfasis2 14" xfId="228"/>
    <cellStyle name="20% - Énfasis2 14 2" xfId="758"/>
    <cellStyle name="20% - Énfasis2 15" xfId="240"/>
    <cellStyle name="20% - Énfasis2 15 2" xfId="770"/>
    <cellStyle name="20% - Énfasis2 16" xfId="252"/>
    <cellStyle name="20% - Énfasis2 16 2" xfId="782"/>
    <cellStyle name="20% - Énfasis2 17" xfId="263"/>
    <cellStyle name="20% - Énfasis2 17 2" xfId="793"/>
    <cellStyle name="20% - Énfasis2 18" xfId="287"/>
    <cellStyle name="20% - Énfasis2 18 2" xfId="817"/>
    <cellStyle name="20% - Énfasis2 19" xfId="295"/>
    <cellStyle name="20% - Énfasis2 19 2" xfId="825"/>
    <cellStyle name="20% - Énfasis2 2" xfId="71"/>
    <cellStyle name="20% - Énfasis2 2 2" xfId="601"/>
    <cellStyle name="20% - Énfasis2 20" xfId="305"/>
    <cellStyle name="20% - Énfasis2 20 2" xfId="835"/>
    <cellStyle name="20% - Énfasis2 21" xfId="322"/>
    <cellStyle name="20% - Énfasis2 21 2" xfId="852"/>
    <cellStyle name="20% - Énfasis2 22" xfId="335"/>
    <cellStyle name="20% - Énfasis2 22 2" xfId="865"/>
    <cellStyle name="20% - Énfasis2 23" xfId="348"/>
    <cellStyle name="20% - Énfasis2 23 2" xfId="878"/>
    <cellStyle name="20% - Énfasis2 24" xfId="362"/>
    <cellStyle name="20% - Énfasis2 24 2" xfId="892"/>
    <cellStyle name="20% - Énfasis2 25" xfId="302"/>
    <cellStyle name="20% - Énfasis2 25 2" xfId="832"/>
    <cellStyle name="20% - Énfasis2 26" xfId="388"/>
    <cellStyle name="20% - Énfasis2 26 2" xfId="918"/>
    <cellStyle name="20% - Énfasis2 27" xfId="401"/>
    <cellStyle name="20% - Énfasis2 27 2" xfId="931"/>
    <cellStyle name="20% - Énfasis2 28" xfId="415"/>
    <cellStyle name="20% - Énfasis2 28 2" xfId="945"/>
    <cellStyle name="20% - Énfasis2 29" xfId="428"/>
    <cellStyle name="20% - Énfasis2 29 2" xfId="958"/>
    <cellStyle name="20% - Énfasis2 3" xfId="90"/>
    <cellStyle name="20% - Énfasis2 3 2" xfId="620"/>
    <cellStyle name="20% - Énfasis2 30" xfId="440"/>
    <cellStyle name="20% - Énfasis2 30 2" xfId="970"/>
    <cellStyle name="20% - Énfasis2 31" xfId="451"/>
    <cellStyle name="20% - Énfasis2 31 2" xfId="981"/>
    <cellStyle name="20% - Énfasis2 32" xfId="468"/>
    <cellStyle name="20% - Énfasis2 32 2" xfId="998"/>
    <cellStyle name="20% - Énfasis2 33" xfId="481"/>
    <cellStyle name="20% - Énfasis2 33 2" xfId="1011"/>
    <cellStyle name="20% - Énfasis2 34" xfId="499"/>
    <cellStyle name="20% - Énfasis2 34 2" xfId="1029"/>
    <cellStyle name="20% - Énfasis2 35" xfId="506"/>
    <cellStyle name="20% - Énfasis2 35 2" xfId="1036"/>
    <cellStyle name="20% - Énfasis2 36" xfId="517"/>
    <cellStyle name="20% - Énfasis2 36 2" xfId="1047"/>
    <cellStyle name="20% - Énfasis2 37" xfId="535"/>
    <cellStyle name="20% - Énfasis2 37 2" xfId="1065"/>
    <cellStyle name="20% - Énfasis2 38" xfId="549"/>
    <cellStyle name="20% - Énfasis2 38 2" xfId="1079"/>
    <cellStyle name="20% - Énfasis2 39" xfId="564"/>
    <cellStyle name="20% - Énfasis2 39 2" xfId="1094"/>
    <cellStyle name="20% - Énfasis2 4" xfId="98"/>
    <cellStyle name="20% - Énfasis2 4 2" xfId="628"/>
    <cellStyle name="20% - Énfasis2 40" xfId="1109"/>
    <cellStyle name="20% - Énfasis2 41" xfId="582"/>
    <cellStyle name="20% - Énfasis2 5" xfId="111"/>
    <cellStyle name="20% - Énfasis2 5 2" xfId="641"/>
    <cellStyle name="20% - Énfasis2 6" xfId="124"/>
    <cellStyle name="20% - Énfasis2 6 2" xfId="654"/>
    <cellStyle name="20% - Énfasis2 7" xfId="137"/>
    <cellStyle name="20% - Énfasis2 7 2" xfId="667"/>
    <cellStyle name="20% - Énfasis2 8" xfId="150"/>
    <cellStyle name="20% - Énfasis2 8 2" xfId="680"/>
    <cellStyle name="20% - Énfasis2 9" xfId="163"/>
    <cellStyle name="20% - Énfasis2 9 2" xfId="693"/>
    <cellStyle name="20% - Énfasis2_Balance Tributario dic 2018" xfId="1142"/>
    <cellStyle name="20% - Énfasis3" xfId="46"/>
    <cellStyle name="20% - Énfasis3 10" xfId="184"/>
    <cellStyle name="20% - Énfasis3 10 2" xfId="714"/>
    <cellStyle name="20% - Énfasis3 11" xfId="197"/>
    <cellStyle name="20% - Énfasis3 11 2" xfId="727"/>
    <cellStyle name="20% - Énfasis3 12" xfId="210"/>
    <cellStyle name="20% - Énfasis3 12 2" xfId="740"/>
    <cellStyle name="20% - Énfasis3 13" xfId="223"/>
    <cellStyle name="20% - Énfasis3 13 2" xfId="753"/>
    <cellStyle name="20% - Énfasis3 14" xfId="235"/>
    <cellStyle name="20% - Énfasis3 14 2" xfId="765"/>
    <cellStyle name="20% - Énfasis3 15" xfId="247"/>
    <cellStyle name="20% - Énfasis3 15 2" xfId="777"/>
    <cellStyle name="20% - Énfasis3 16" xfId="258"/>
    <cellStyle name="20% - Énfasis3 16 2" xfId="788"/>
    <cellStyle name="20% - Énfasis3 17" xfId="268"/>
    <cellStyle name="20% - Énfasis3 17 2" xfId="798"/>
    <cellStyle name="20% - Énfasis3 18" xfId="290"/>
    <cellStyle name="20% - Énfasis3 18 2" xfId="820"/>
    <cellStyle name="20% - Énfasis3 19" xfId="303"/>
    <cellStyle name="20% - Énfasis3 19 2" xfId="833"/>
    <cellStyle name="20% - Énfasis3 2" xfId="73"/>
    <cellStyle name="20% - Énfasis3 2 2" xfId="603"/>
    <cellStyle name="20% - Énfasis3 20" xfId="317"/>
    <cellStyle name="20% - Énfasis3 20 2" xfId="847"/>
    <cellStyle name="20% - Énfasis3 21" xfId="330"/>
    <cellStyle name="20% - Énfasis3 21 2" xfId="860"/>
    <cellStyle name="20% - Énfasis3 22" xfId="343"/>
    <cellStyle name="20% - Énfasis3 22 2" xfId="873"/>
    <cellStyle name="20% - Énfasis3 23" xfId="356"/>
    <cellStyle name="20% - Énfasis3 23 2" xfId="886"/>
    <cellStyle name="20% - Énfasis3 24" xfId="369"/>
    <cellStyle name="20% - Énfasis3 24 2" xfId="899"/>
    <cellStyle name="20% - Énfasis3 25" xfId="382"/>
    <cellStyle name="20% - Énfasis3 25 2" xfId="912"/>
    <cellStyle name="20% - Énfasis3 26" xfId="396"/>
    <cellStyle name="20% - Énfasis3 26 2" xfId="926"/>
    <cellStyle name="20% - Énfasis3 27" xfId="409"/>
    <cellStyle name="20% - Énfasis3 27 2" xfId="939"/>
    <cellStyle name="20% - Énfasis3 28" xfId="422"/>
    <cellStyle name="20% - Énfasis3 28 2" xfId="952"/>
    <cellStyle name="20% - Énfasis3 29" xfId="435"/>
    <cellStyle name="20% - Énfasis3 29 2" xfId="965"/>
    <cellStyle name="20% - Énfasis3 3" xfId="93"/>
    <cellStyle name="20% - Énfasis3 3 2" xfId="623"/>
    <cellStyle name="20% - Énfasis3 30" xfId="446"/>
    <cellStyle name="20% - Énfasis3 30 2" xfId="976"/>
    <cellStyle name="20% - Énfasis3 31" xfId="456"/>
    <cellStyle name="20% - Énfasis3 31 2" xfId="986"/>
    <cellStyle name="20% - Énfasis3 32" xfId="470"/>
    <cellStyle name="20% - Énfasis3 32 2" xfId="1000"/>
    <cellStyle name="20% - Énfasis3 33" xfId="483"/>
    <cellStyle name="20% - Énfasis3 33 2" xfId="1013"/>
    <cellStyle name="20% - Énfasis3 34" xfId="501"/>
    <cellStyle name="20% - Énfasis3 34 2" xfId="1031"/>
    <cellStyle name="20% - Énfasis3 35" xfId="512"/>
    <cellStyle name="20% - Énfasis3 35 2" xfId="1042"/>
    <cellStyle name="20% - Énfasis3 36" xfId="522"/>
    <cellStyle name="20% - Énfasis3 36 2" xfId="1052"/>
    <cellStyle name="20% - Énfasis3 37" xfId="537"/>
    <cellStyle name="20% - Énfasis3 37 2" xfId="1067"/>
    <cellStyle name="20% - Énfasis3 38" xfId="551"/>
    <cellStyle name="20% - Énfasis3 38 2" xfId="1081"/>
    <cellStyle name="20% - Énfasis3 39" xfId="566"/>
    <cellStyle name="20% - Énfasis3 39 2" xfId="1096"/>
    <cellStyle name="20% - Énfasis3 4" xfId="106"/>
    <cellStyle name="20% - Énfasis3 4 2" xfId="636"/>
    <cellStyle name="20% - Énfasis3 40" xfId="1111"/>
    <cellStyle name="20% - Énfasis3 41" xfId="584"/>
    <cellStyle name="20% - Énfasis3 5" xfId="119"/>
    <cellStyle name="20% - Énfasis3 5 2" xfId="649"/>
    <cellStyle name="20% - Énfasis3 6" xfId="132"/>
    <cellStyle name="20% - Énfasis3 6 2" xfId="662"/>
    <cellStyle name="20% - Énfasis3 7" xfId="145"/>
    <cellStyle name="20% - Énfasis3 7 2" xfId="675"/>
    <cellStyle name="20% - Énfasis3 8" xfId="158"/>
    <cellStyle name="20% - Énfasis3 8 2" xfId="688"/>
    <cellStyle name="20% - Énfasis3 9" xfId="171"/>
    <cellStyle name="20% - Énfasis3 9 2" xfId="701"/>
    <cellStyle name="20% - Énfasis3_Balance Tributario dic 2018" xfId="1143"/>
    <cellStyle name="20% - Énfasis4" xfId="50"/>
    <cellStyle name="20% - Énfasis4 10" xfId="187"/>
    <cellStyle name="20% - Énfasis4 10 2" xfId="717"/>
    <cellStyle name="20% - Énfasis4 11" xfId="200"/>
    <cellStyle name="20% - Énfasis4 11 2" xfId="730"/>
    <cellStyle name="20% - Énfasis4 12" xfId="213"/>
    <cellStyle name="20% - Énfasis4 12 2" xfId="743"/>
    <cellStyle name="20% - Énfasis4 13" xfId="226"/>
    <cellStyle name="20% - Énfasis4 13 2" xfId="756"/>
    <cellStyle name="20% - Énfasis4 14" xfId="238"/>
    <cellStyle name="20% - Énfasis4 14 2" xfId="768"/>
    <cellStyle name="20% - Énfasis4 15" xfId="250"/>
    <cellStyle name="20% - Énfasis4 15 2" xfId="780"/>
    <cellStyle name="20% - Énfasis4 16" xfId="261"/>
    <cellStyle name="20% - Énfasis4 16 2" xfId="791"/>
    <cellStyle name="20% - Énfasis4 17" xfId="270"/>
    <cellStyle name="20% - Énfasis4 17 2" xfId="800"/>
    <cellStyle name="20% - Énfasis4 18" xfId="293"/>
    <cellStyle name="20% - Énfasis4 18 2" xfId="823"/>
    <cellStyle name="20% - Énfasis4 19" xfId="307"/>
    <cellStyle name="20% - Énfasis4 19 2" xfId="837"/>
    <cellStyle name="20% - Énfasis4 2" xfId="75"/>
    <cellStyle name="20% - Énfasis4 2 2" xfId="605"/>
    <cellStyle name="20% - Énfasis4 20" xfId="320"/>
    <cellStyle name="20% - Énfasis4 20 2" xfId="850"/>
    <cellStyle name="20% - Énfasis4 21" xfId="333"/>
    <cellStyle name="20% - Énfasis4 21 2" xfId="863"/>
    <cellStyle name="20% - Énfasis4 22" xfId="346"/>
    <cellStyle name="20% - Énfasis4 22 2" xfId="876"/>
    <cellStyle name="20% - Énfasis4 23" xfId="360"/>
    <cellStyle name="20% - Énfasis4 23 2" xfId="890"/>
    <cellStyle name="20% - Énfasis4 24" xfId="372"/>
    <cellStyle name="20% - Énfasis4 24 2" xfId="902"/>
    <cellStyle name="20% - Énfasis4 25" xfId="386"/>
    <cellStyle name="20% - Énfasis4 25 2" xfId="916"/>
    <cellStyle name="20% - Énfasis4 26" xfId="399"/>
    <cellStyle name="20% - Énfasis4 26 2" xfId="929"/>
    <cellStyle name="20% - Énfasis4 27" xfId="413"/>
    <cellStyle name="20% - Énfasis4 27 2" xfId="943"/>
    <cellStyle name="20% - Énfasis4 28" xfId="426"/>
    <cellStyle name="20% - Énfasis4 28 2" xfId="956"/>
    <cellStyle name="20% - Énfasis4 29" xfId="438"/>
    <cellStyle name="20% - Énfasis4 29 2" xfId="968"/>
    <cellStyle name="20% - Énfasis4 3" xfId="96"/>
    <cellStyle name="20% - Énfasis4 3 2" xfId="626"/>
    <cellStyle name="20% - Énfasis4 30" xfId="449"/>
    <cellStyle name="20% - Énfasis4 30 2" xfId="979"/>
    <cellStyle name="20% - Énfasis4 31" xfId="458"/>
    <cellStyle name="20% - Énfasis4 31 2" xfId="988"/>
    <cellStyle name="20% - Énfasis4 32" xfId="472"/>
    <cellStyle name="20% - Énfasis4 32 2" xfId="1002"/>
    <cellStyle name="20% - Énfasis4 33" xfId="485"/>
    <cellStyle name="20% - Énfasis4 33 2" xfId="1015"/>
    <cellStyle name="20% - Énfasis4 34" xfId="504"/>
    <cellStyle name="20% - Énfasis4 34 2" xfId="1034"/>
    <cellStyle name="20% - Énfasis4 35" xfId="515"/>
    <cellStyle name="20% - Énfasis4 35 2" xfId="1045"/>
    <cellStyle name="20% - Énfasis4 36" xfId="524"/>
    <cellStyle name="20% - Énfasis4 36 2" xfId="1054"/>
    <cellStyle name="20% - Énfasis4 37" xfId="539"/>
    <cellStyle name="20% - Énfasis4 37 2" xfId="1069"/>
    <cellStyle name="20% - Énfasis4 38" xfId="553"/>
    <cellStyle name="20% - Énfasis4 38 2" xfId="1083"/>
    <cellStyle name="20% - Énfasis4 39" xfId="568"/>
    <cellStyle name="20% - Énfasis4 39 2" xfId="1098"/>
    <cellStyle name="20% - Énfasis4 4" xfId="109"/>
    <cellStyle name="20% - Énfasis4 4 2" xfId="639"/>
    <cellStyle name="20% - Énfasis4 40" xfId="1113"/>
    <cellStyle name="20% - Énfasis4 41" xfId="586"/>
    <cellStyle name="20% - Énfasis4 5" xfId="122"/>
    <cellStyle name="20% - Énfasis4 5 2" xfId="652"/>
    <cellStyle name="20% - Énfasis4 6" xfId="135"/>
    <cellStyle name="20% - Énfasis4 6 2" xfId="665"/>
    <cellStyle name="20% - Énfasis4 7" xfId="148"/>
    <cellStyle name="20% - Énfasis4 7 2" xfId="678"/>
    <cellStyle name="20% - Énfasis4 8" xfId="161"/>
    <cellStyle name="20% - Énfasis4 8 2" xfId="691"/>
    <cellStyle name="20% - Énfasis4 9" xfId="174"/>
    <cellStyle name="20% - Énfasis4 9 2" xfId="704"/>
    <cellStyle name="20% - Énfasis4_Balance Tributario dic 2018" xfId="1144"/>
    <cellStyle name="20% - Énfasis5" xfId="54"/>
    <cellStyle name="20% - Énfasis5 10" xfId="191"/>
    <cellStyle name="20% - Énfasis5 10 2" xfId="721"/>
    <cellStyle name="20% - Énfasis5 11" xfId="204"/>
    <cellStyle name="20% - Énfasis5 11 2" xfId="734"/>
    <cellStyle name="20% - Énfasis5 12" xfId="217"/>
    <cellStyle name="20% - Énfasis5 12 2" xfId="747"/>
    <cellStyle name="20% - Énfasis5 13" xfId="230"/>
    <cellStyle name="20% - Énfasis5 13 2" xfId="760"/>
    <cellStyle name="20% - Énfasis5 14" xfId="242"/>
    <cellStyle name="20% - Énfasis5 14 2" xfId="772"/>
    <cellStyle name="20% - Énfasis5 15" xfId="254"/>
    <cellStyle name="20% - Énfasis5 15 2" xfId="784"/>
    <cellStyle name="20% - Énfasis5 16" xfId="264"/>
    <cellStyle name="20% - Énfasis5 16 2" xfId="794"/>
    <cellStyle name="20% - Énfasis5 17" xfId="272"/>
    <cellStyle name="20% - Énfasis5 17 2" xfId="802"/>
    <cellStyle name="20% - Énfasis5 18" xfId="297"/>
    <cellStyle name="20% - Énfasis5 18 2" xfId="827"/>
    <cellStyle name="20% - Énfasis5 19" xfId="310"/>
    <cellStyle name="20% - Énfasis5 19 2" xfId="840"/>
    <cellStyle name="20% - Énfasis5 2" xfId="77"/>
    <cellStyle name="20% - Énfasis5 2 2" xfId="607"/>
    <cellStyle name="20% - Énfasis5 20" xfId="324"/>
    <cellStyle name="20% - Énfasis5 20 2" xfId="854"/>
    <cellStyle name="20% - Énfasis5 21" xfId="337"/>
    <cellStyle name="20% - Énfasis5 21 2" xfId="867"/>
    <cellStyle name="20% - Énfasis5 22" xfId="350"/>
    <cellStyle name="20% - Énfasis5 22 2" xfId="880"/>
    <cellStyle name="20% - Énfasis5 23" xfId="364"/>
    <cellStyle name="20% - Énfasis5 23 2" xfId="894"/>
    <cellStyle name="20% - Énfasis5 24" xfId="375"/>
    <cellStyle name="20% - Énfasis5 24 2" xfId="905"/>
    <cellStyle name="20% - Énfasis5 25" xfId="390"/>
    <cellStyle name="20% - Énfasis5 25 2" xfId="920"/>
    <cellStyle name="20% - Énfasis5 26" xfId="403"/>
    <cellStyle name="20% - Énfasis5 26 2" xfId="933"/>
    <cellStyle name="20% - Énfasis5 27" xfId="417"/>
    <cellStyle name="20% - Énfasis5 27 2" xfId="947"/>
    <cellStyle name="20% - Énfasis5 28" xfId="430"/>
    <cellStyle name="20% - Énfasis5 28 2" xfId="960"/>
    <cellStyle name="20% - Énfasis5 29" xfId="442"/>
    <cellStyle name="20% - Énfasis5 29 2" xfId="972"/>
    <cellStyle name="20% - Énfasis5 3" xfId="100"/>
    <cellStyle name="20% - Énfasis5 3 2" xfId="630"/>
    <cellStyle name="20% - Énfasis5 30" xfId="452"/>
    <cellStyle name="20% - Énfasis5 30 2" xfId="982"/>
    <cellStyle name="20% - Énfasis5 31" xfId="460"/>
    <cellStyle name="20% - Énfasis5 31 2" xfId="990"/>
    <cellStyle name="20% - Énfasis5 32" xfId="474"/>
    <cellStyle name="20% - Énfasis5 32 2" xfId="1004"/>
    <cellStyle name="20% - Énfasis5 33" xfId="487"/>
    <cellStyle name="20% - Énfasis5 33 2" xfId="1017"/>
    <cellStyle name="20% - Énfasis5 34" xfId="508"/>
    <cellStyle name="20% - Énfasis5 34 2" xfId="1038"/>
    <cellStyle name="20% - Énfasis5 35" xfId="518"/>
    <cellStyle name="20% - Énfasis5 35 2" xfId="1048"/>
    <cellStyle name="20% - Énfasis5 36" xfId="526"/>
    <cellStyle name="20% - Énfasis5 36 2" xfId="1056"/>
    <cellStyle name="20% - Énfasis5 37" xfId="541"/>
    <cellStyle name="20% - Énfasis5 37 2" xfId="1071"/>
    <cellStyle name="20% - Énfasis5 38" xfId="555"/>
    <cellStyle name="20% - Énfasis5 38 2" xfId="1085"/>
    <cellStyle name="20% - Énfasis5 39" xfId="570"/>
    <cellStyle name="20% - Énfasis5 39 2" xfId="1100"/>
    <cellStyle name="20% - Énfasis5 4" xfId="113"/>
    <cellStyle name="20% - Énfasis5 4 2" xfId="643"/>
    <cellStyle name="20% - Énfasis5 40" xfId="1115"/>
    <cellStyle name="20% - Énfasis5 41" xfId="588"/>
    <cellStyle name="20% - Énfasis5 5" xfId="126"/>
    <cellStyle name="20% - Énfasis5 5 2" xfId="656"/>
    <cellStyle name="20% - Énfasis5 6" xfId="139"/>
    <cellStyle name="20% - Énfasis5 6 2" xfId="669"/>
    <cellStyle name="20% - Énfasis5 7" xfId="152"/>
    <cellStyle name="20% - Énfasis5 7 2" xfId="682"/>
    <cellStyle name="20% - Énfasis5 8" xfId="165"/>
    <cellStyle name="20% - Énfasis5 8 2" xfId="695"/>
    <cellStyle name="20% - Énfasis5 9" xfId="178"/>
    <cellStyle name="20% - Énfasis5 9 2" xfId="708"/>
    <cellStyle name="20% - Énfasis5_Balance Tributario dic 2018" xfId="1145"/>
    <cellStyle name="20% - Énfasis6" xfId="58"/>
    <cellStyle name="20% - Énfasis6 10" xfId="194"/>
    <cellStyle name="20% - Énfasis6 10 2" xfId="724"/>
    <cellStyle name="20% - Énfasis6 11" xfId="207"/>
    <cellStyle name="20% - Énfasis6 11 2" xfId="737"/>
    <cellStyle name="20% - Énfasis6 12" xfId="220"/>
    <cellStyle name="20% - Énfasis6 12 2" xfId="750"/>
    <cellStyle name="20% - Énfasis6 13" xfId="233"/>
    <cellStyle name="20% - Énfasis6 13 2" xfId="763"/>
    <cellStyle name="20% - Énfasis6 14" xfId="245"/>
    <cellStyle name="20% - Énfasis6 14 2" xfId="775"/>
    <cellStyle name="20% - Énfasis6 15" xfId="256"/>
    <cellStyle name="20% - Énfasis6 15 2" xfId="786"/>
    <cellStyle name="20% - Énfasis6 16" xfId="266"/>
    <cellStyle name="20% - Énfasis6 16 2" xfId="796"/>
    <cellStyle name="20% - Énfasis6 17" xfId="274"/>
    <cellStyle name="20% - Énfasis6 17 2" xfId="804"/>
    <cellStyle name="20% - Énfasis6 18" xfId="300"/>
    <cellStyle name="20% - Énfasis6 18 2" xfId="830"/>
    <cellStyle name="20% - Énfasis6 19" xfId="313"/>
    <cellStyle name="20% - Énfasis6 19 2" xfId="843"/>
    <cellStyle name="20% - Énfasis6 2" xfId="79"/>
    <cellStyle name="20% - Énfasis6 2 2" xfId="609"/>
    <cellStyle name="20% - Énfasis6 20" xfId="327"/>
    <cellStyle name="20% - Énfasis6 20 2" xfId="857"/>
    <cellStyle name="20% - Énfasis6 21" xfId="341"/>
    <cellStyle name="20% - Énfasis6 21 2" xfId="871"/>
    <cellStyle name="20% - Énfasis6 22" xfId="353"/>
    <cellStyle name="20% - Énfasis6 22 2" xfId="883"/>
    <cellStyle name="20% - Énfasis6 23" xfId="366"/>
    <cellStyle name="20% - Énfasis6 23 2" xfId="896"/>
    <cellStyle name="20% - Énfasis6 24" xfId="378"/>
    <cellStyle name="20% - Énfasis6 24 2" xfId="908"/>
    <cellStyle name="20% - Énfasis6 25" xfId="393"/>
    <cellStyle name="20% - Énfasis6 25 2" xfId="923"/>
    <cellStyle name="20% - Énfasis6 26" xfId="406"/>
    <cellStyle name="20% - Énfasis6 26 2" xfId="936"/>
    <cellStyle name="20% - Énfasis6 27" xfId="420"/>
    <cellStyle name="20% - Énfasis6 27 2" xfId="950"/>
    <cellStyle name="20% - Énfasis6 28" xfId="433"/>
    <cellStyle name="20% - Énfasis6 28 2" xfId="963"/>
    <cellStyle name="20% - Énfasis6 29" xfId="444"/>
    <cellStyle name="20% - Énfasis6 29 2" xfId="974"/>
    <cellStyle name="20% - Énfasis6 3" xfId="103"/>
    <cellStyle name="20% - Énfasis6 3 2" xfId="633"/>
    <cellStyle name="20% - Énfasis6 30" xfId="454"/>
    <cellStyle name="20% - Énfasis6 30 2" xfId="984"/>
    <cellStyle name="20% - Énfasis6 31" xfId="462"/>
    <cellStyle name="20% - Énfasis6 31 2" xfId="992"/>
    <cellStyle name="20% - Énfasis6 32" xfId="476"/>
    <cellStyle name="20% - Énfasis6 32 2" xfId="1006"/>
    <cellStyle name="20% - Énfasis6 33" xfId="489"/>
    <cellStyle name="20% - Énfasis6 33 2" xfId="1019"/>
    <cellStyle name="20% - Énfasis6 34" xfId="510"/>
    <cellStyle name="20% - Énfasis6 34 2" xfId="1040"/>
    <cellStyle name="20% - Énfasis6 35" xfId="520"/>
    <cellStyle name="20% - Énfasis6 35 2" xfId="1050"/>
    <cellStyle name="20% - Énfasis6 36" xfId="528"/>
    <cellStyle name="20% - Énfasis6 36 2" xfId="1058"/>
    <cellStyle name="20% - Énfasis6 37" xfId="543"/>
    <cellStyle name="20% - Énfasis6 37 2" xfId="1073"/>
    <cellStyle name="20% - Énfasis6 38" xfId="557"/>
    <cellStyle name="20% - Énfasis6 38 2" xfId="1087"/>
    <cellStyle name="20% - Énfasis6 39" xfId="572"/>
    <cellStyle name="20% - Énfasis6 39 2" xfId="1102"/>
    <cellStyle name="20% - Énfasis6 4" xfId="116"/>
    <cellStyle name="20% - Énfasis6 4 2" xfId="646"/>
    <cellStyle name="20% - Énfasis6 40" xfId="1117"/>
    <cellStyle name="20% - Énfasis6 41" xfId="590"/>
    <cellStyle name="20% - Énfasis6 5" xfId="129"/>
    <cellStyle name="20% - Énfasis6 5 2" xfId="659"/>
    <cellStyle name="20% - Énfasis6 6" xfId="142"/>
    <cellStyle name="20% - Énfasis6 6 2" xfId="672"/>
    <cellStyle name="20% - Énfasis6 7" xfId="155"/>
    <cellStyle name="20% - Énfasis6 7 2" xfId="685"/>
    <cellStyle name="20% - Énfasis6 8" xfId="168"/>
    <cellStyle name="20% - Énfasis6 8 2" xfId="698"/>
    <cellStyle name="20% - Énfasis6 9" xfId="181"/>
    <cellStyle name="20% - Énfasis6 9 2" xfId="711"/>
    <cellStyle name="20% - Énfasis6_Balance Tributario dic 2018" xfId="1146"/>
    <cellStyle name="40% - Énfasis1" xfId="39"/>
    <cellStyle name="40% - Énfasis1 10" xfId="154"/>
    <cellStyle name="40% - Énfasis1 10 2" xfId="684"/>
    <cellStyle name="40% - Énfasis1 11" xfId="167"/>
    <cellStyle name="40% - Énfasis1 11 2" xfId="697"/>
    <cellStyle name="40% - Énfasis1 12" xfId="180"/>
    <cellStyle name="40% - Énfasis1 12 2" xfId="710"/>
    <cellStyle name="40% - Énfasis1 13" xfId="193"/>
    <cellStyle name="40% - Énfasis1 13 2" xfId="723"/>
    <cellStyle name="40% - Énfasis1 14" xfId="206"/>
    <cellStyle name="40% - Énfasis1 14 2" xfId="736"/>
    <cellStyle name="40% - Énfasis1 15" xfId="219"/>
    <cellStyle name="40% - Énfasis1 15 2" xfId="749"/>
    <cellStyle name="40% - Énfasis1 16" xfId="232"/>
    <cellStyle name="40% - Énfasis1 16 2" xfId="762"/>
    <cellStyle name="40% - Énfasis1 17" xfId="244"/>
    <cellStyle name="40% - Énfasis1 17 2" xfId="774"/>
    <cellStyle name="40% - Énfasis1 18" xfId="286"/>
    <cellStyle name="40% - Énfasis1 18 2" xfId="816"/>
    <cellStyle name="40% - Énfasis1 19" xfId="277"/>
    <cellStyle name="40% - Énfasis1 19 2" xfId="807"/>
    <cellStyle name="40% - Énfasis1 2" xfId="70"/>
    <cellStyle name="40% - Énfasis1 2 2" xfId="600"/>
    <cellStyle name="40% - Énfasis1 20" xfId="315"/>
    <cellStyle name="40% - Énfasis1 20 2" xfId="845"/>
    <cellStyle name="40% - Énfasis1 21" xfId="278"/>
    <cellStyle name="40% - Énfasis1 21 2" xfId="808"/>
    <cellStyle name="40% - Énfasis1 22" xfId="309"/>
    <cellStyle name="40% - Énfasis1 22 2" xfId="839"/>
    <cellStyle name="40% - Énfasis1 23" xfId="326"/>
    <cellStyle name="40% - Énfasis1 23 2" xfId="856"/>
    <cellStyle name="40% - Énfasis1 24" xfId="340"/>
    <cellStyle name="40% - Énfasis1 24 2" xfId="870"/>
    <cellStyle name="40% - Énfasis1 25" xfId="377"/>
    <cellStyle name="40% - Énfasis1 25 2" xfId="907"/>
    <cellStyle name="40% - Énfasis1 26" xfId="279"/>
    <cellStyle name="40% - Énfasis1 26 2" xfId="809"/>
    <cellStyle name="40% - Énfasis1 27" xfId="371"/>
    <cellStyle name="40% - Énfasis1 27 2" xfId="901"/>
    <cellStyle name="40% - Énfasis1 28" xfId="392"/>
    <cellStyle name="40% - Énfasis1 28 2" xfId="922"/>
    <cellStyle name="40% - Énfasis1 29" xfId="405"/>
    <cellStyle name="40% - Énfasis1 29 2" xfId="935"/>
    <cellStyle name="40% - Énfasis1 3" xfId="88"/>
    <cellStyle name="40% - Énfasis1 3 2" xfId="618"/>
    <cellStyle name="40% - Énfasis1 30" xfId="419"/>
    <cellStyle name="40% - Énfasis1 30 2" xfId="949"/>
    <cellStyle name="40% - Énfasis1 31" xfId="432"/>
    <cellStyle name="40% - Énfasis1 31 2" xfId="962"/>
    <cellStyle name="40% - Énfasis1 32" xfId="467"/>
    <cellStyle name="40% - Énfasis1 32 2" xfId="997"/>
    <cellStyle name="40% - Énfasis1 33" xfId="480"/>
    <cellStyle name="40% - Énfasis1 33 2" xfId="1010"/>
    <cellStyle name="40% - Énfasis1 34" xfId="498"/>
    <cellStyle name="40% - Énfasis1 34 2" xfId="1028"/>
    <cellStyle name="40% - Énfasis1 35" xfId="491"/>
    <cellStyle name="40% - Énfasis1 35 2" xfId="1021"/>
    <cellStyle name="40% - Énfasis1 36" xfId="492"/>
    <cellStyle name="40% - Énfasis1 36 2" xfId="1022"/>
    <cellStyle name="40% - Énfasis1 37" xfId="534"/>
    <cellStyle name="40% - Énfasis1 37 2" xfId="1064"/>
    <cellStyle name="40% - Énfasis1 38" xfId="548"/>
    <cellStyle name="40% - Énfasis1 38 2" xfId="1078"/>
    <cellStyle name="40% - Énfasis1 39" xfId="563"/>
    <cellStyle name="40% - Énfasis1 39 2" xfId="1093"/>
    <cellStyle name="40% - Énfasis1 4" xfId="81"/>
    <cellStyle name="40% - Énfasis1 4 2" xfId="611"/>
    <cellStyle name="40% - Énfasis1 40" xfId="1108"/>
    <cellStyle name="40% - Énfasis1 41" xfId="581"/>
    <cellStyle name="40% - Énfasis1 5" xfId="82"/>
    <cellStyle name="40% - Énfasis1 5 2" xfId="612"/>
    <cellStyle name="40% - Énfasis1 6" xfId="102"/>
    <cellStyle name="40% - Énfasis1 6 2" xfId="632"/>
    <cellStyle name="40% - Énfasis1 7" xfId="115"/>
    <cellStyle name="40% - Énfasis1 7 2" xfId="645"/>
    <cellStyle name="40% - Énfasis1 8" xfId="128"/>
    <cellStyle name="40% - Énfasis1 8 2" xfId="658"/>
    <cellStyle name="40% - Énfasis1 9" xfId="141"/>
    <cellStyle name="40% - Énfasis1 9 2" xfId="671"/>
    <cellStyle name="40% - Énfasis1_Balance Tributario dic 2018" xfId="1147"/>
    <cellStyle name="40% - Énfasis2" xfId="43"/>
    <cellStyle name="40% - Énfasis2 10" xfId="173"/>
    <cellStyle name="40% - Énfasis2 10 2" xfId="703"/>
    <cellStyle name="40% - Énfasis2 11" xfId="186"/>
    <cellStyle name="40% - Énfasis2 11 2" xfId="716"/>
    <cellStyle name="40% - Énfasis2 12" xfId="199"/>
    <cellStyle name="40% - Énfasis2 12 2" xfId="729"/>
    <cellStyle name="40% - Énfasis2 13" xfId="212"/>
    <cellStyle name="40% - Énfasis2 13 2" xfId="742"/>
    <cellStyle name="40% - Énfasis2 14" xfId="225"/>
    <cellStyle name="40% - Énfasis2 14 2" xfId="755"/>
    <cellStyle name="40% - Énfasis2 15" xfId="237"/>
    <cellStyle name="40% - Énfasis2 15 2" xfId="767"/>
    <cellStyle name="40% - Énfasis2 16" xfId="249"/>
    <cellStyle name="40% - Énfasis2 16 2" xfId="779"/>
    <cellStyle name="40% - Énfasis2 17" xfId="260"/>
    <cellStyle name="40% - Énfasis2 17 2" xfId="790"/>
    <cellStyle name="40% - Énfasis2 18" xfId="288"/>
    <cellStyle name="40% - Énfasis2 18 2" xfId="818"/>
    <cellStyle name="40% - Énfasis2 19" xfId="292"/>
    <cellStyle name="40% - Énfasis2 19 2" xfId="822"/>
    <cellStyle name="40% - Énfasis2 2" xfId="72"/>
    <cellStyle name="40% - Énfasis2 2 2" xfId="602"/>
    <cellStyle name="40% - Énfasis2 20" xfId="289"/>
    <cellStyle name="40% - Énfasis2 20 2" xfId="819"/>
    <cellStyle name="40% - Énfasis2 21" xfId="319"/>
    <cellStyle name="40% - Énfasis2 21 2" xfId="849"/>
    <cellStyle name="40% - Énfasis2 22" xfId="332"/>
    <cellStyle name="40% - Énfasis2 22 2" xfId="862"/>
    <cellStyle name="40% - Énfasis2 23" xfId="345"/>
    <cellStyle name="40% - Énfasis2 23 2" xfId="875"/>
    <cellStyle name="40% - Énfasis2 24" xfId="358"/>
    <cellStyle name="40% - Énfasis2 24 2" xfId="888"/>
    <cellStyle name="40% - Énfasis2 25" xfId="368"/>
    <cellStyle name="40% - Énfasis2 25 2" xfId="898"/>
    <cellStyle name="40% - Énfasis2 26" xfId="384"/>
    <cellStyle name="40% - Énfasis2 26 2" xfId="914"/>
    <cellStyle name="40% - Énfasis2 27" xfId="398"/>
    <cellStyle name="40% - Énfasis2 27 2" xfId="928"/>
    <cellStyle name="40% - Énfasis2 28" xfId="411"/>
    <cellStyle name="40% - Énfasis2 28 2" xfId="941"/>
    <cellStyle name="40% - Énfasis2 29" xfId="424"/>
    <cellStyle name="40% - Énfasis2 29 2" xfId="954"/>
    <cellStyle name="40% - Énfasis2 3" xfId="91"/>
    <cellStyle name="40% - Énfasis2 3 2" xfId="621"/>
    <cellStyle name="40% - Énfasis2 30" xfId="437"/>
    <cellStyle name="40% - Énfasis2 30 2" xfId="967"/>
    <cellStyle name="40% - Énfasis2 31" xfId="448"/>
    <cellStyle name="40% - Énfasis2 31 2" xfId="978"/>
    <cellStyle name="40% - Énfasis2 32" xfId="469"/>
    <cellStyle name="40% - Énfasis2 32 2" xfId="999"/>
    <cellStyle name="40% - Énfasis2 33" xfId="482"/>
    <cellStyle name="40% - Énfasis2 33 2" xfId="1012"/>
    <cellStyle name="40% - Énfasis2 34" xfId="500"/>
    <cellStyle name="40% - Énfasis2 34 2" xfId="1030"/>
    <cellStyle name="40% - Énfasis2 35" xfId="503"/>
    <cellStyle name="40% - Énfasis2 35 2" xfId="1033"/>
    <cellStyle name="40% - Énfasis2 36" xfId="514"/>
    <cellStyle name="40% - Énfasis2 36 2" xfId="1044"/>
    <cellStyle name="40% - Énfasis2 37" xfId="536"/>
    <cellStyle name="40% - Énfasis2 37 2" xfId="1066"/>
    <cellStyle name="40% - Énfasis2 38" xfId="550"/>
    <cellStyle name="40% - Énfasis2 38 2" xfId="1080"/>
    <cellStyle name="40% - Énfasis2 39" xfId="565"/>
    <cellStyle name="40% - Énfasis2 39 2" xfId="1095"/>
    <cellStyle name="40% - Énfasis2 4" xfId="95"/>
    <cellStyle name="40% - Énfasis2 4 2" xfId="625"/>
    <cellStyle name="40% - Énfasis2 40" xfId="1110"/>
    <cellStyle name="40% - Énfasis2 41" xfId="583"/>
    <cellStyle name="40% - Énfasis2 5" xfId="108"/>
    <cellStyle name="40% - Énfasis2 5 2" xfId="638"/>
    <cellStyle name="40% - Énfasis2 6" xfId="121"/>
    <cellStyle name="40% - Énfasis2 6 2" xfId="651"/>
    <cellStyle name="40% - Énfasis2 7" xfId="134"/>
    <cellStyle name="40% - Énfasis2 7 2" xfId="664"/>
    <cellStyle name="40% - Énfasis2 8" xfId="147"/>
    <cellStyle name="40% - Énfasis2 8 2" xfId="677"/>
    <cellStyle name="40% - Énfasis2 9" xfId="160"/>
    <cellStyle name="40% - Énfasis2 9 2" xfId="690"/>
    <cellStyle name="40% - Énfasis2_Balance Tributario dic 2018" xfId="1148"/>
    <cellStyle name="40% - Énfasis3" xfId="47"/>
    <cellStyle name="40% - Énfasis3 10" xfId="185"/>
    <cellStyle name="40% - Énfasis3 10 2" xfId="715"/>
    <cellStyle name="40% - Énfasis3 11" xfId="198"/>
    <cellStyle name="40% - Énfasis3 11 2" xfId="728"/>
    <cellStyle name="40% - Énfasis3 12" xfId="211"/>
    <cellStyle name="40% - Énfasis3 12 2" xfId="741"/>
    <cellStyle name="40% - Énfasis3 13" xfId="224"/>
    <cellStyle name="40% - Énfasis3 13 2" xfId="754"/>
    <cellStyle name="40% - Énfasis3 14" xfId="236"/>
    <cellStyle name="40% - Énfasis3 14 2" xfId="766"/>
    <cellStyle name="40% - Énfasis3 15" xfId="248"/>
    <cellStyle name="40% - Énfasis3 15 2" xfId="778"/>
    <cellStyle name="40% - Énfasis3 16" xfId="259"/>
    <cellStyle name="40% - Énfasis3 16 2" xfId="789"/>
    <cellStyle name="40% - Énfasis3 17" xfId="269"/>
    <cellStyle name="40% - Énfasis3 17 2" xfId="799"/>
    <cellStyle name="40% - Énfasis3 18" xfId="291"/>
    <cellStyle name="40% - Énfasis3 18 2" xfId="821"/>
    <cellStyle name="40% - Énfasis3 19" xfId="304"/>
    <cellStyle name="40% - Énfasis3 19 2" xfId="834"/>
    <cellStyle name="40% - Énfasis3 2" xfId="74"/>
    <cellStyle name="40% - Énfasis3 2 2" xfId="604"/>
    <cellStyle name="40% - Énfasis3 20" xfId="318"/>
    <cellStyle name="40% - Énfasis3 20 2" xfId="848"/>
    <cellStyle name="40% - Énfasis3 21" xfId="331"/>
    <cellStyle name="40% - Énfasis3 21 2" xfId="861"/>
    <cellStyle name="40% - Énfasis3 22" xfId="344"/>
    <cellStyle name="40% - Énfasis3 22 2" xfId="874"/>
    <cellStyle name="40% - Énfasis3 23" xfId="357"/>
    <cellStyle name="40% - Énfasis3 23 2" xfId="887"/>
    <cellStyle name="40% - Énfasis3 24" xfId="370"/>
    <cellStyle name="40% - Énfasis3 24 2" xfId="900"/>
    <cellStyle name="40% - Énfasis3 25" xfId="383"/>
    <cellStyle name="40% - Énfasis3 25 2" xfId="913"/>
    <cellStyle name="40% - Énfasis3 26" xfId="397"/>
    <cellStyle name="40% - Énfasis3 26 2" xfId="927"/>
    <cellStyle name="40% - Énfasis3 27" xfId="410"/>
    <cellStyle name="40% - Énfasis3 27 2" xfId="940"/>
    <cellStyle name="40% - Énfasis3 28" xfId="423"/>
    <cellStyle name="40% - Énfasis3 28 2" xfId="953"/>
    <cellStyle name="40% - Énfasis3 29" xfId="436"/>
    <cellStyle name="40% - Énfasis3 29 2" xfId="966"/>
    <cellStyle name="40% - Énfasis3 3" xfId="94"/>
    <cellStyle name="40% - Énfasis3 3 2" xfId="624"/>
    <cellStyle name="40% - Énfasis3 30" xfId="447"/>
    <cellStyle name="40% - Énfasis3 30 2" xfId="977"/>
    <cellStyle name="40% - Énfasis3 31" xfId="457"/>
    <cellStyle name="40% - Énfasis3 31 2" xfId="987"/>
    <cellStyle name="40% - Énfasis3 32" xfId="471"/>
    <cellStyle name="40% - Énfasis3 32 2" xfId="1001"/>
    <cellStyle name="40% - Énfasis3 33" xfId="484"/>
    <cellStyle name="40% - Énfasis3 33 2" xfId="1014"/>
    <cellStyle name="40% - Énfasis3 34" xfId="502"/>
    <cellStyle name="40% - Énfasis3 34 2" xfId="1032"/>
    <cellStyle name="40% - Énfasis3 35" xfId="513"/>
    <cellStyle name="40% - Énfasis3 35 2" xfId="1043"/>
    <cellStyle name="40% - Énfasis3 36" xfId="523"/>
    <cellStyle name="40% - Énfasis3 36 2" xfId="1053"/>
    <cellStyle name="40% - Énfasis3 37" xfId="538"/>
    <cellStyle name="40% - Énfasis3 37 2" xfId="1068"/>
    <cellStyle name="40% - Énfasis3 38" xfId="552"/>
    <cellStyle name="40% - Énfasis3 38 2" xfId="1082"/>
    <cellStyle name="40% - Énfasis3 39" xfId="567"/>
    <cellStyle name="40% - Énfasis3 39 2" xfId="1097"/>
    <cellStyle name="40% - Énfasis3 4" xfId="107"/>
    <cellStyle name="40% - Énfasis3 4 2" xfId="637"/>
    <cellStyle name="40% - Énfasis3 40" xfId="1112"/>
    <cellStyle name="40% - Énfasis3 41" xfId="585"/>
    <cellStyle name="40% - Énfasis3 5" xfId="120"/>
    <cellStyle name="40% - Énfasis3 5 2" xfId="650"/>
    <cellStyle name="40% - Énfasis3 6" xfId="133"/>
    <cellStyle name="40% - Énfasis3 6 2" xfId="663"/>
    <cellStyle name="40% - Énfasis3 7" xfId="146"/>
    <cellStyle name="40% - Énfasis3 7 2" xfId="676"/>
    <cellStyle name="40% - Énfasis3 8" xfId="159"/>
    <cellStyle name="40% - Énfasis3 8 2" xfId="689"/>
    <cellStyle name="40% - Énfasis3 9" xfId="172"/>
    <cellStyle name="40% - Énfasis3 9 2" xfId="702"/>
    <cellStyle name="40% - Énfasis3_Balance Tributario dic 2018" xfId="1149"/>
    <cellStyle name="40% - Énfasis4" xfId="51"/>
    <cellStyle name="40% - Énfasis4 10" xfId="188"/>
    <cellStyle name="40% - Énfasis4 10 2" xfId="718"/>
    <cellStyle name="40% - Énfasis4 11" xfId="201"/>
    <cellStyle name="40% - Énfasis4 11 2" xfId="731"/>
    <cellStyle name="40% - Énfasis4 12" xfId="214"/>
    <cellStyle name="40% - Énfasis4 12 2" xfId="744"/>
    <cellStyle name="40% - Énfasis4 13" xfId="227"/>
    <cellStyle name="40% - Énfasis4 13 2" xfId="757"/>
    <cellStyle name="40% - Énfasis4 14" xfId="239"/>
    <cellStyle name="40% - Énfasis4 14 2" xfId="769"/>
    <cellStyle name="40% - Énfasis4 15" xfId="251"/>
    <cellStyle name="40% - Énfasis4 15 2" xfId="781"/>
    <cellStyle name="40% - Énfasis4 16" xfId="262"/>
    <cellStyle name="40% - Énfasis4 16 2" xfId="792"/>
    <cellStyle name="40% - Énfasis4 17" xfId="271"/>
    <cellStyle name="40% - Énfasis4 17 2" xfId="801"/>
    <cellStyle name="40% - Énfasis4 18" xfId="294"/>
    <cellStyle name="40% - Énfasis4 18 2" xfId="824"/>
    <cellStyle name="40% - Énfasis4 19" xfId="308"/>
    <cellStyle name="40% - Énfasis4 19 2" xfId="838"/>
    <cellStyle name="40% - Énfasis4 2" xfId="76"/>
    <cellStyle name="40% - Énfasis4 2 2" xfId="606"/>
    <cellStyle name="40% - Énfasis4 20" xfId="321"/>
    <cellStyle name="40% - Énfasis4 20 2" xfId="851"/>
    <cellStyle name="40% - Énfasis4 21" xfId="334"/>
    <cellStyle name="40% - Énfasis4 21 2" xfId="864"/>
    <cellStyle name="40% - Énfasis4 22" xfId="347"/>
    <cellStyle name="40% - Énfasis4 22 2" xfId="877"/>
    <cellStyle name="40% - Énfasis4 23" xfId="361"/>
    <cellStyle name="40% - Énfasis4 23 2" xfId="891"/>
    <cellStyle name="40% - Énfasis4 24" xfId="373"/>
    <cellStyle name="40% - Énfasis4 24 2" xfId="903"/>
    <cellStyle name="40% - Énfasis4 25" xfId="387"/>
    <cellStyle name="40% - Énfasis4 25 2" xfId="917"/>
    <cellStyle name="40% - Énfasis4 26" xfId="400"/>
    <cellStyle name="40% - Énfasis4 26 2" xfId="930"/>
    <cellStyle name="40% - Énfasis4 27" xfId="414"/>
    <cellStyle name="40% - Énfasis4 27 2" xfId="944"/>
    <cellStyle name="40% - Énfasis4 28" xfId="427"/>
    <cellStyle name="40% - Énfasis4 28 2" xfId="957"/>
    <cellStyle name="40% - Énfasis4 29" xfId="439"/>
    <cellStyle name="40% - Énfasis4 29 2" xfId="969"/>
    <cellStyle name="40% - Énfasis4 3" xfId="97"/>
    <cellStyle name="40% - Énfasis4 3 2" xfId="627"/>
    <cellStyle name="40% - Énfasis4 30" xfId="450"/>
    <cellStyle name="40% - Énfasis4 30 2" xfId="980"/>
    <cellStyle name="40% - Énfasis4 31" xfId="459"/>
    <cellStyle name="40% - Énfasis4 31 2" xfId="989"/>
    <cellStyle name="40% - Énfasis4 32" xfId="473"/>
    <cellStyle name="40% - Énfasis4 32 2" xfId="1003"/>
    <cellStyle name="40% - Énfasis4 33" xfId="486"/>
    <cellStyle name="40% - Énfasis4 33 2" xfId="1016"/>
    <cellStyle name="40% - Énfasis4 34" xfId="505"/>
    <cellStyle name="40% - Énfasis4 34 2" xfId="1035"/>
    <cellStyle name="40% - Énfasis4 35" xfId="516"/>
    <cellStyle name="40% - Énfasis4 35 2" xfId="1046"/>
    <cellStyle name="40% - Énfasis4 36" xfId="525"/>
    <cellStyle name="40% - Énfasis4 36 2" xfId="1055"/>
    <cellStyle name="40% - Énfasis4 37" xfId="540"/>
    <cellStyle name="40% - Énfasis4 37 2" xfId="1070"/>
    <cellStyle name="40% - Énfasis4 38" xfId="554"/>
    <cellStyle name="40% - Énfasis4 38 2" xfId="1084"/>
    <cellStyle name="40% - Énfasis4 39" xfId="569"/>
    <cellStyle name="40% - Énfasis4 39 2" xfId="1099"/>
    <cellStyle name="40% - Énfasis4 4" xfId="110"/>
    <cellStyle name="40% - Énfasis4 4 2" xfId="640"/>
    <cellStyle name="40% - Énfasis4 40" xfId="1114"/>
    <cellStyle name="40% - Énfasis4 41" xfId="587"/>
    <cellStyle name="40% - Énfasis4 5" xfId="123"/>
    <cellStyle name="40% - Énfasis4 5 2" xfId="653"/>
    <cellStyle name="40% - Énfasis4 6" xfId="136"/>
    <cellStyle name="40% - Énfasis4 6 2" xfId="666"/>
    <cellStyle name="40% - Énfasis4 7" xfId="149"/>
    <cellStyle name="40% - Énfasis4 7 2" xfId="679"/>
    <cellStyle name="40% - Énfasis4 8" xfId="162"/>
    <cellStyle name="40% - Énfasis4 8 2" xfId="692"/>
    <cellStyle name="40% - Énfasis4 9" xfId="175"/>
    <cellStyle name="40% - Énfasis4 9 2" xfId="705"/>
    <cellStyle name="40% - Énfasis4_Balance Tributario dic 2018" xfId="1150"/>
    <cellStyle name="40% - Énfasis5" xfId="55"/>
    <cellStyle name="40% - Énfasis5 10" xfId="192"/>
    <cellStyle name="40% - Énfasis5 10 2" xfId="722"/>
    <cellStyle name="40% - Énfasis5 11" xfId="205"/>
    <cellStyle name="40% - Énfasis5 11 2" xfId="735"/>
    <cellStyle name="40% - Énfasis5 12" xfId="218"/>
    <cellStyle name="40% - Énfasis5 12 2" xfId="748"/>
    <cellStyle name="40% - Énfasis5 13" xfId="231"/>
    <cellStyle name="40% - Énfasis5 13 2" xfId="761"/>
    <cellStyle name="40% - Énfasis5 14" xfId="243"/>
    <cellStyle name="40% - Énfasis5 14 2" xfId="773"/>
    <cellStyle name="40% - Énfasis5 15" xfId="255"/>
    <cellStyle name="40% - Énfasis5 15 2" xfId="785"/>
    <cellStyle name="40% - Énfasis5 16" xfId="265"/>
    <cellStyle name="40% - Énfasis5 16 2" xfId="795"/>
    <cellStyle name="40% - Énfasis5 17" xfId="273"/>
    <cellStyle name="40% - Énfasis5 17 2" xfId="803"/>
    <cellStyle name="40% - Énfasis5 18" xfId="298"/>
    <cellStyle name="40% - Énfasis5 18 2" xfId="828"/>
    <cellStyle name="40% - Énfasis5 19" xfId="311"/>
    <cellStyle name="40% - Énfasis5 19 2" xfId="841"/>
    <cellStyle name="40% - Énfasis5 2" xfId="78"/>
    <cellStyle name="40% - Énfasis5 2 2" xfId="608"/>
    <cellStyle name="40% - Énfasis5 20" xfId="325"/>
    <cellStyle name="40% - Énfasis5 20 2" xfId="855"/>
    <cellStyle name="40% - Énfasis5 21" xfId="338"/>
    <cellStyle name="40% - Énfasis5 21 2" xfId="868"/>
    <cellStyle name="40% - Énfasis5 22" xfId="351"/>
    <cellStyle name="40% - Énfasis5 22 2" xfId="881"/>
    <cellStyle name="40% - Énfasis5 23" xfId="365"/>
    <cellStyle name="40% - Énfasis5 23 2" xfId="895"/>
    <cellStyle name="40% - Énfasis5 24" xfId="376"/>
    <cellStyle name="40% - Énfasis5 24 2" xfId="906"/>
    <cellStyle name="40% - Énfasis5 25" xfId="391"/>
    <cellStyle name="40% - Énfasis5 25 2" xfId="921"/>
    <cellStyle name="40% - Énfasis5 26" xfId="404"/>
    <cellStyle name="40% - Énfasis5 26 2" xfId="934"/>
    <cellStyle name="40% - Énfasis5 27" xfId="418"/>
    <cellStyle name="40% - Énfasis5 27 2" xfId="948"/>
    <cellStyle name="40% - Énfasis5 28" xfId="431"/>
    <cellStyle name="40% - Énfasis5 28 2" xfId="961"/>
    <cellStyle name="40% - Énfasis5 29" xfId="443"/>
    <cellStyle name="40% - Énfasis5 29 2" xfId="973"/>
    <cellStyle name="40% - Énfasis5 3" xfId="101"/>
    <cellStyle name="40% - Énfasis5 3 2" xfId="631"/>
    <cellStyle name="40% - Énfasis5 30" xfId="453"/>
    <cellStyle name="40% - Énfasis5 30 2" xfId="983"/>
    <cellStyle name="40% - Énfasis5 31" xfId="461"/>
    <cellStyle name="40% - Énfasis5 31 2" xfId="991"/>
    <cellStyle name="40% - Énfasis5 32" xfId="475"/>
    <cellStyle name="40% - Énfasis5 32 2" xfId="1005"/>
    <cellStyle name="40% - Énfasis5 33" xfId="488"/>
    <cellStyle name="40% - Énfasis5 33 2" xfId="1018"/>
    <cellStyle name="40% - Énfasis5 34" xfId="509"/>
    <cellStyle name="40% - Énfasis5 34 2" xfId="1039"/>
    <cellStyle name="40% - Énfasis5 35" xfId="519"/>
    <cellStyle name="40% - Énfasis5 35 2" xfId="1049"/>
    <cellStyle name="40% - Énfasis5 36" xfId="527"/>
    <cellStyle name="40% - Énfasis5 36 2" xfId="1057"/>
    <cellStyle name="40% - Énfasis5 37" xfId="542"/>
    <cellStyle name="40% - Énfasis5 37 2" xfId="1072"/>
    <cellStyle name="40% - Énfasis5 38" xfId="556"/>
    <cellStyle name="40% - Énfasis5 38 2" xfId="1086"/>
    <cellStyle name="40% - Énfasis5 39" xfId="571"/>
    <cellStyle name="40% - Énfasis5 39 2" xfId="1101"/>
    <cellStyle name="40% - Énfasis5 4" xfId="114"/>
    <cellStyle name="40% - Énfasis5 4 2" xfId="644"/>
    <cellStyle name="40% - Énfasis5 40" xfId="1116"/>
    <cellStyle name="40% - Énfasis5 41" xfId="589"/>
    <cellStyle name="40% - Énfasis5 5" xfId="127"/>
    <cellStyle name="40% - Énfasis5 5 2" xfId="657"/>
    <cellStyle name="40% - Énfasis5 6" xfId="140"/>
    <cellStyle name="40% - Énfasis5 6 2" xfId="670"/>
    <cellStyle name="40% - Énfasis5 7" xfId="153"/>
    <cellStyle name="40% - Énfasis5 7 2" xfId="683"/>
    <cellStyle name="40% - Énfasis5 8" xfId="166"/>
    <cellStyle name="40% - Énfasis5 8 2" xfId="696"/>
    <cellStyle name="40% - Énfasis5 9" xfId="179"/>
    <cellStyle name="40% - Énfasis5 9 2" xfId="709"/>
    <cellStyle name="40% - Énfasis5_Balance Tributario dic 2018" xfId="1151"/>
    <cellStyle name="40% - Énfasis6" xfId="59"/>
    <cellStyle name="40% - Énfasis6 10" xfId="195"/>
    <cellStyle name="40% - Énfasis6 10 2" xfId="725"/>
    <cellStyle name="40% - Énfasis6 11" xfId="208"/>
    <cellStyle name="40% - Énfasis6 11 2" xfId="738"/>
    <cellStyle name="40% - Énfasis6 12" xfId="221"/>
    <cellStyle name="40% - Énfasis6 12 2" xfId="751"/>
    <cellStyle name="40% - Énfasis6 13" xfId="234"/>
    <cellStyle name="40% - Énfasis6 13 2" xfId="764"/>
    <cellStyle name="40% - Énfasis6 14" xfId="246"/>
    <cellStyle name="40% - Énfasis6 14 2" xfId="776"/>
    <cellStyle name="40% - Énfasis6 15" xfId="257"/>
    <cellStyle name="40% - Énfasis6 15 2" xfId="787"/>
    <cellStyle name="40% - Énfasis6 16" xfId="267"/>
    <cellStyle name="40% - Énfasis6 16 2" xfId="797"/>
    <cellStyle name="40% - Énfasis6 17" xfId="275"/>
    <cellStyle name="40% - Énfasis6 17 2" xfId="805"/>
    <cellStyle name="40% - Énfasis6 18" xfId="301"/>
    <cellStyle name="40% - Énfasis6 18 2" xfId="831"/>
    <cellStyle name="40% - Énfasis6 19" xfId="314"/>
    <cellStyle name="40% - Énfasis6 19 2" xfId="844"/>
    <cellStyle name="40% - Énfasis6 2" xfId="80"/>
    <cellStyle name="40% - Énfasis6 2 2" xfId="610"/>
    <cellStyle name="40% - Énfasis6 20" xfId="328"/>
    <cellStyle name="40% - Énfasis6 20 2" xfId="858"/>
    <cellStyle name="40% - Énfasis6 21" xfId="342"/>
    <cellStyle name="40% - Énfasis6 21 2" xfId="872"/>
    <cellStyle name="40% - Énfasis6 22" xfId="354"/>
    <cellStyle name="40% - Énfasis6 22 2" xfId="884"/>
    <cellStyle name="40% - Énfasis6 23" xfId="367"/>
    <cellStyle name="40% - Énfasis6 23 2" xfId="897"/>
    <cellStyle name="40% - Énfasis6 24" xfId="379"/>
    <cellStyle name="40% - Énfasis6 24 2" xfId="909"/>
    <cellStyle name="40% - Énfasis6 25" xfId="394"/>
    <cellStyle name="40% - Énfasis6 25 2" xfId="924"/>
    <cellStyle name="40% - Énfasis6 26" xfId="407"/>
    <cellStyle name="40% - Énfasis6 26 2" xfId="937"/>
    <cellStyle name="40% - Énfasis6 27" xfId="421"/>
    <cellStyle name="40% - Énfasis6 27 2" xfId="951"/>
    <cellStyle name="40% - Énfasis6 28" xfId="434"/>
    <cellStyle name="40% - Énfasis6 28 2" xfId="964"/>
    <cellStyle name="40% - Énfasis6 29" xfId="445"/>
    <cellStyle name="40% - Énfasis6 29 2" xfId="975"/>
    <cellStyle name="40% - Énfasis6 3" xfId="104"/>
    <cellStyle name="40% - Énfasis6 3 2" xfId="634"/>
    <cellStyle name="40% - Énfasis6 30" xfId="455"/>
    <cellStyle name="40% - Énfasis6 30 2" xfId="985"/>
    <cellStyle name="40% - Énfasis6 31" xfId="463"/>
    <cellStyle name="40% - Énfasis6 31 2" xfId="993"/>
    <cellStyle name="40% - Énfasis6 32" xfId="477"/>
    <cellStyle name="40% - Énfasis6 32 2" xfId="1007"/>
    <cellStyle name="40% - Énfasis6 33" xfId="490"/>
    <cellStyle name="40% - Énfasis6 33 2" xfId="1020"/>
    <cellStyle name="40% - Énfasis6 34" xfId="511"/>
    <cellStyle name="40% - Énfasis6 34 2" xfId="1041"/>
    <cellStyle name="40% - Énfasis6 35" xfId="521"/>
    <cellStyle name="40% - Énfasis6 35 2" xfId="1051"/>
    <cellStyle name="40% - Énfasis6 36" xfId="529"/>
    <cellStyle name="40% - Énfasis6 36 2" xfId="1059"/>
    <cellStyle name="40% - Énfasis6 37" xfId="544"/>
    <cellStyle name="40% - Énfasis6 37 2" xfId="1074"/>
    <cellStyle name="40% - Énfasis6 38" xfId="558"/>
    <cellStyle name="40% - Énfasis6 38 2" xfId="1088"/>
    <cellStyle name="40% - Énfasis6 39" xfId="573"/>
    <cellStyle name="40% - Énfasis6 39 2" xfId="1103"/>
    <cellStyle name="40% - Énfasis6 4" xfId="117"/>
    <cellStyle name="40% - Énfasis6 4 2" xfId="647"/>
    <cellStyle name="40% - Énfasis6 40" xfId="1118"/>
    <cellStyle name="40% - Énfasis6 41" xfId="591"/>
    <cellStyle name="40% - Énfasis6 5" xfId="130"/>
    <cellStyle name="40% - Énfasis6 5 2" xfId="660"/>
    <cellStyle name="40% - Énfasis6 6" xfId="143"/>
    <cellStyle name="40% - Énfasis6 6 2" xfId="673"/>
    <cellStyle name="40% - Énfasis6 7" xfId="156"/>
    <cellStyle name="40% - Énfasis6 7 2" xfId="686"/>
    <cellStyle name="40% - Énfasis6 8" xfId="169"/>
    <cellStyle name="40% - Énfasis6 8 2" xfId="699"/>
    <cellStyle name="40% - Énfasis6 9" xfId="182"/>
    <cellStyle name="40% - Énfasis6 9 2" xfId="712"/>
    <cellStyle name="40% - Énfasis6_Balance Tributario dic 2018" xfId="1152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a" xfId="26" builtinId="26" customBuiltin="1"/>
    <cellStyle name="Cálculo" xfId="31" builtinId="22" customBuiltin="1"/>
    <cellStyle name="Celda de comprobación" xfId="33" builtinId="23" customBuiltin="1"/>
    <cellStyle name="Celda vinculada" xfId="32" builtinId="24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9" builtinId="20" customBuiltin="1"/>
    <cellStyle name="Incorrecto" xfId="27" builtinId="27" customBuiltin="1"/>
    <cellStyle name="Millares" xfId="1"/>
    <cellStyle name="Millares 13" xfId="339"/>
    <cellStyle name="Millares 13 2" xfId="869"/>
    <cellStyle name="Millares 2" xfId="531"/>
    <cellStyle name="Millares 2 2" xfId="1061"/>
    <cellStyle name="Millares 3" xfId="560"/>
    <cellStyle name="Millares 3 2" xfId="1090"/>
    <cellStyle name="Millares 4" xfId="61"/>
    <cellStyle name="Millares 4 2" xfId="1105"/>
    <cellStyle name="Millares 5" xfId="574"/>
    <cellStyle name="Millares 6" xfId="1132"/>
    <cellStyle name="Millares 9" xfId="276"/>
    <cellStyle name="Millares 9 2" xfId="806"/>
    <cellStyle name="Neutral" xfId="28" builtinId="28" customBuiltin="1"/>
    <cellStyle name="Normal" xfId="0" builtinId="0"/>
    <cellStyle name="Normal 10" xfId="11"/>
    <cellStyle name="Normal 11" xfId="12"/>
    <cellStyle name="Normal 12" xfId="13"/>
    <cellStyle name="Normal 13" xfId="14"/>
    <cellStyle name="Normal 13 2" xfId="363"/>
    <cellStyle name="Normal 13 3" xfId="893"/>
    <cellStyle name="Normal 14" xfId="15"/>
    <cellStyle name="Normal 15" xfId="16"/>
    <cellStyle name="Normal 15 2" xfId="385"/>
    <cellStyle name="Normal 15 3" xfId="915"/>
    <cellStyle name="Normal 16" xfId="17"/>
    <cellStyle name="Normal 17" xfId="18"/>
    <cellStyle name="Normal 17 2" xfId="412"/>
    <cellStyle name="Normal 17 3" xfId="942"/>
    <cellStyle name="Normal 18" xfId="19"/>
    <cellStyle name="Normal 18 2" xfId="425"/>
    <cellStyle name="Normal 18 3" xfId="955"/>
    <cellStyle name="Normal 19" xfId="20"/>
    <cellStyle name="Normal 2" xfId="2"/>
    <cellStyle name="Normal 2 2" xfId="62"/>
    <cellStyle name="Normal 2 3" xfId="592"/>
    <cellStyle name="Normal 20" xfId="575"/>
    <cellStyle name="Normal 21" xfId="576"/>
    <cellStyle name="Normal 22" xfId="577"/>
    <cellStyle name="Normal 23" xfId="578"/>
    <cellStyle name="Normal 24" xfId="579"/>
    <cellStyle name="Normal 25" xfId="1119"/>
    <cellStyle name="Normal 26" xfId="1120"/>
    <cellStyle name="Normal 27" xfId="1121"/>
    <cellStyle name="Normal 28" xfId="1122"/>
    <cellStyle name="Normal 29" xfId="1123"/>
    <cellStyle name="Normal 3" xfId="4"/>
    <cellStyle name="Normal 3 2" xfId="67"/>
    <cellStyle name="Normal 3 3" xfId="597"/>
    <cellStyle name="Normal 30" xfId="1124"/>
    <cellStyle name="Normal 31" xfId="1125"/>
    <cellStyle name="Normal 32" xfId="1126"/>
    <cellStyle name="Normal 33" xfId="1127"/>
    <cellStyle name="Normal 34" xfId="1128"/>
    <cellStyle name="Normal 35" xfId="1129"/>
    <cellStyle name="Normal 36" xfId="1130"/>
    <cellStyle name="Normal 37" xfId="1131"/>
    <cellStyle name="Normal 38" xfId="1133"/>
    <cellStyle name="Normal 39" xfId="1134"/>
    <cellStyle name="Normal 4" xfId="5"/>
    <cellStyle name="Normal 4 2" xfId="63"/>
    <cellStyle name="Normal 4 3" xfId="593"/>
    <cellStyle name="Normal 40" xfId="1135"/>
    <cellStyle name="Normal 41" xfId="1136"/>
    <cellStyle name="Normal 42" xfId="1137"/>
    <cellStyle name="Normal 43" xfId="1138"/>
    <cellStyle name="Normal 44" xfId="1139"/>
    <cellStyle name="Normal 5" xfId="6"/>
    <cellStyle name="Normal 5 2" xfId="464"/>
    <cellStyle name="Normal 5 3" xfId="994"/>
    <cellStyle name="Normal 6" xfId="7"/>
    <cellStyle name="Normal 6 2" xfId="530"/>
    <cellStyle name="Normal 6 3" xfId="1060"/>
    <cellStyle name="Normal 7" xfId="8"/>
    <cellStyle name="Normal 7 2" xfId="545"/>
    <cellStyle name="Normal 7 3" xfId="1075"/>
    <cellStyle name="Normal 8" xfId="9"/>
    <cellStyle name="Normal 8 2" xfId="559"/>
    <cellStyle name="Normal 8 3" xfId="1089"/>
    <cellStyle name="Normal 9" xfId="10"/>
    <cellStyle name="Normal 9 2" xfId="1104"/>
    <cellStyle name="Normal_BALANCE PARROQUIA 2006" xfId="3"/>
    <cellStyle name="Normal_Balance Tributario dic 2019" xfId="1153"/>
    <cellStyle name="Notas" xfId="1140"/>
    <cellStyle name="Notas 10" xfId="89"/>
    <cellStyle name="Notas 10 2" xfId="619"/>
    <cellStyle name="Notas 11" xfId="105"/>
    <cellStyle name="Notas 11 2" xfId="635"/>
    <cellStyle name="Notas 12" xfId="118"/>
    <cellStyle name="Notas 12 2" xfId="648"/>
    <cellStyle name="Notas 13" xfId="131"/>
    <cellStyle name="Notas 13 2" xfId="661"/>
    <cellStyle name="Notas 14" xfId="144"/>
    <cellStyle name="Notas 14 2" xfId="674"/>
    <cellStyle name="Notas 15" xfId="157"/>
    <cellStyle name="Notas 15 2" xfId="687"/>
    <cellStyle name="Notas 16" xfId="170"/>
    <cellStyle name="Notas 16 2" xfId="700"/>
    <cellStyle name="Notas 17" xfId="183"/>
    <cellStyle name="Notas 17 2" xfId="713"/>
    <cellStyle name="Notas 18" xfId="196"/>
    <cellStyle name="Notas 18 2" xfId="726"/>
    <cellStyle name="Notas 19" xfId="209"/>
    <cellStyle name="Notas 19 2" xfId="739"/>
    <cellStyle name="Notas 2" xfId="64"/>
    <cellStyle name="Notas 2 2" xfId="594"/>
    <cellStyle name="Notas 20" xfId="222"/>
    <cellStyle name="Notas 20 2" xfId="752"/>
    <cellStyle name="Notas 21" xfId="283"/>
    <cellStyle name="Notas 21 2" xfId="813"/>
    <cellStyle name="Notas 22" xfId="284"/>
    <cellStyle name="Notas 22 2" xfId="814"/>
    <cellStyle name="Notas 23" xfId="282"/>
    <cellStyle name="Notas 23 2" xfId="812"/>
    <cellStyle name="Notas 24" xfId="296"/>
    <cellStyle name="Notas 24 2" xfId="826"/>
    <cellStyle name="Notas 25" xfId="299"/>
    <cellStyle name="Notas 25 2" xfId="829"/>
    <cellStyle name="Notas 26" xfId="316"/>
    <cellStyle name="Notas 26 2" xfId="846"/>
    <cellStyle name="Notas 27" xfId="312"/>
    <cellStyle name="Notas 27 2" xfId="842"/>
    <cellStyle name="Notas 28" xfId="359"/>
    <cellStyle name="Notas 28 2" xfId="889"/>
    <cellStyle name="Notas 29" xfId="352"/>
    <cellStyle name="Notas 29 2" xfId="882"/>
    <cellStyle name="Notas 3" xfId="65"/>
    <cellStyle name="Notas 3 2" xfId="595"/>
    <cellStyle name="Notas 30" xfId="329"/>
    <cellStyle name="Notas 30 2" xfId="859"/>
    <cellStyle name="Notas 31" xfId="381"/>
    <cellStyle name="Notas 31 2" xfId="911"/>
    <cellStyle name="Notas 32" xfId="374"/>
    <cellStyle name="Notas 32 2" xfId="904"/>
    <cellStyle name="Notas 33" xfId="395"/>
    <cellStyle name="Notas 33 2" xfId="925"/>
    <cellStyle name="Notas 34" xfId="408"/>
    <cellStyle name="Notas 34 2" xfId="938"/>
    <cellStyle name="Notas 35" xfId="465"/>
    <cellStyle name="Notas 35 2" xfId="995"/>
    <cellStyle name="Notas 36" xfId="478"/>
    <cellStyle name="Notas 36 2" xfId="1008"/>
    <cellStyle name="Notas 37" xfId="495"/>
    <cellStyle name="Notas 37 2" xfId="1025"/>
    <cellStyle name="Notas 38" xfId="496"/>
    <cellStyle name="Notas 38 2" xfId="1026"/>
    <cellStyle name="Notas 39" xfId="494"/>
    <cellStyle name="Notas 39 2" xfId="1024"/>
    <cellStyle name="Notas 4" xfId="66"/>
    <cellStyle name="Notas 4 2" xfId="596"/>
    <cellStyle name="Notas 40" xfId="532"/>
    <cellStyle name="Notas 40 2" xfId="1062"/>
    <cellStyle name="Notas 41" xfId="546"/>
    <cellStyle name="Notas 41 2" xfId="1076"/>
    <cellStyle name="Notas 42" xfId="561"/>
    <cellStyle name="Notas 42 2" xfId="1091"/>
    <cellStyle name="Notas 43" xfId="1106"/>
    <cellStyle name="Notas 5" xfId="68"/>
    <cellStyle name="Notas 5 2" xfId="598"/>
    <cellStyle name="Notas 6" xfId="85"/>
    <cellStyle name="Notas 6 2" xfId="615"/>
    <cellStyle name="Notas 7" xfId="86"/>
    <cellStyle name="Notas 7 2" xfId="616"/>
    <cellStyle name="Notas 8" xfId="84"/>
    <cellStyle name="Notas 8 2" xfId="614"/>
    <cellStyle name="Notas 9" xfId="92"/>
    <cellStyle name="Notas 9 2" xfId="622"/>
    <cellStyle name="Salida" xfId="30" builtinId="21" customBuiltin="1"/>
    <cellStyle name="Texto de advertencia" xfId="34" builtinId="11" customBuiltin="1"/>
    <cellStyle name="Texto explicativo" xfId="35" builtinId="53" customBuiltin="1"/>
    <cellStyle name="Título" xfId="21" builtinId="15" customBuiltin="1"/>
    <cellStyle name="Título 1" xfId="22" builtinId="16" customBuiltin="1"/>
    <cellStyle name="Título 2" xfId="23" builtinId="17" customBuiltin="1"/>
    <cellStyle name="Título 3" xfId="24" builtinId="18" customBuiltin="1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152400</xdr:rowOff>
    </xdr:to>
    <xdr:sp macro="" textlink="">
      <xdr:nvSpPr>
        <xdr:cNvPr id="2309" name="1 Rectángulo"/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B37"/>
  <sheetViews>
    <sheetView tabSelected="1" topLeftCell="A10" workbookViewId="0">
      <selection activeCell="A31" sqref="A31"/>
    </sheetView>
  </sheetViews>
  <sheetFormatPr baseColWidth="10" defaultRowHeight="12.75"/>
  <cols>
    <col min="1" max="1" width="10.5703125" customWidth="1"/>
    <col min="2" max="2" width="76.42578125" customWidth="1"/>
    <col min="3" max="3" width="17.7109375" customWidth="1"/>
  </cols>
  <sheetData>
    <row r="2" spans="2:2" ht="19.5">
      <c r="B2" s="39"/>
    </row>
    <row r="3" spans="2:2" ht="17.25">
      <c r="B3" s="168" t="s">
        <v>69</v>
      </c>
    </row>
    <row r="4" spans="2:2" ht="25.5" customHeight="1">
      <c r="B4" s="162"/>
    </row>
    <row r="5" spans="2:2" ht="17.25">
      <c r="B5" s="162" t="s">
        <v>70</v>
      </c>
    </row>
    <row r="6" spans="2:2" ht="17.25">
      <c r="B6" s="162"/>
    </row>
    <row r="7" spans="2:2" ht="17.25">
      <c r="B7" s="162"/>
    </row>
    <row r="8" spans="2:2" ht="17.25">
      <c r="B8" s="162"/>
    </row>
    <row r="9" spans="2:2" ht="30" customHeight="1">
      <c r="B9" s="162"/>
    </row>
    <row r="10" spans="2:2" ht="25.5">
      <c r="B10" s="163" t="s">
        <v>76</v>
      </c>
    </row>
    <row r="11" spans="2:2" ht="17.25">
      <c r="B11" s="162"/>
    </row>
    <row r="12" spans="2:2" ht="23.25">
      <c r="B12" s="164" t="s">
        <v>80</v>
      </c>
    </row>
    <row r="13" spans="2:2" ht="23.25">
      <c r="B13" s="164" t="s">
        <v>81</v>
      </c>
    </row>
    <row r="14" spans="2:2" ht="23.25">
      <c r="B14" s="164" t="s">
        <v>307</v>
      </c>
    </row>
    <row r="15" spans="2:2" ht="17.25">
      <c r="B15" s="165"/>
    </row>
    <row r="16" spans="2:2" ht="17.25">
      <c r="B16" s="165"/>
    </row>
    <row r="17" spans="2:2" ht="17.25">
      <c r="B17" s="165"/>
    </row>
    <row r="18" spans="2:2" ht="17.25">
      <c r="B18" s="165"/>
    </row>
    <row r="19" spans="2:2">
      <c r="B19" s="103"/>
    </row>
    <row r="20" spans="2:2">
      <c r="B20" s="103"/>
    </row>
    <row r="21" spans="2:2">
      <c r="B21" s="103"/>
    </row>
    <row r="22" spans="2:2" s="1" customFormat="1" ht="20.25">
      <c r="B22" s="166" t="s">
        <v>77</v>
      </c>
    </row>
    <row r="23" spans="2:2" s="1" customFormat="1" ht="21.75" customHeight="1">
      <c r="B23" s="166" t="s">
        <v>264</v>
      </c>
    </row>
    <row r="24" spans="2:2" ht="24.75" customHeight="1">
      <c r="B24" s="167"/>
    </row>
    <row r="25" spans="2:2" ht="20.25">
      <c r="B25" s="166" t="s">
        <v>308</v>
      </c>
    </row>
    <row r="26" spans="2:2" ht="20.25">
      <c r="B26" s="166" t="s">
        <v>284</v>
      </c>
    </row>
    <row r="27" spans="2:2" ht="17.25">
      <c r="B27" s="167"/>
    </row>
    <row r="28" spans="2:2" ht="27" customHeight="1">
      <c r="B28" s="103"/>
    </row>
    <row r="29" spans="2:2" ht="27" customHeight="1">
      <c r="B29" s="198" t="s">
        <v>309</v>
      </c>
    </row>
    <row r="36" spans="2:2">
      <c r="B36" s="80"/>
    </row>
    <row r="37" spans="2:2">
      <c r="B37" s="169" t="s">
        <v>265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7"/>
  <sheetViews>
    <sheetView topLeftCell="B60" workbookViewId="0">
      <selection activeCell="B45" sqref="B45"/>
    </sheetView>
  </sheetViews>
  <sheetFormatPr baseColWidth="10" defaultColWidth="11.42578125" defaultRowHeight="15.75"/>
  <cols>
    <col min="1" max="1" width="3" style="106" customWidth="1"/>
    <col min="2" max="2" width="92" style="102" customWidth="1"/>
    <col min="3" max="3" width="24.85546875" style="102" customWidth="1"/>
    <col min="4" max="16384" width="11.42578125" style="102"/>
  </cols>
  <sheetData>
    <row r="1" spans="1:3" ht="21" customHeight="1">
      <c r="A1" s="105" t="s">
        <v>62</v>
      </c>
    </row>
    <row r="3" spans="1:3">
      <c r="A3" s="106" t="s">
        <v>190</v>
      </c>
    </row>
    <row r="5" spans="1:3">
      <c r="A5" s="106" t="s">
        <v>333</v>
      </c>
    </row>
    <row r="6" spans="1:3">
      <c r="A6" s="106" t="s">
        <v>334</v>
      </c>
    </row>
    <row r="8" spans="1:3">
      <c r="A8" s="106" t="s">
        <v>177</v>
      </c>
      <c r="B8" s="102" t="s">
        <v>187</v>
      </c>
    </row>
    <row r="9" spans="1:3" s="188" customFormat="1">
      <c r="A9" s="187"/>
      <c r="B9" s="188" t="s">
        <v>363</v>
      </c>
      <c r="C9" s="102"/>
    </row>
    <row r="11" spans="1:3">
      <c r="A11" s="106" t="s">
        <v>212</v>
      </c>
      <c r="B11" s="102" t="s">
        <v>285</v>
      </c>
    </row>
    <row r="12" spans="1:3">
      <c r="B12" s="102" t="s">
        <v>335</v>
      </c>
    </row>
    <row r="13" spans="1:3">
      <c r="B13" s="102" t="s">
        <v>336</v>
      </c>
    </row>
    <row r="16" spans="1:3">
      <c r="A16" s="106" t="s">
        <v>232</v>
      </c>
      <c r="B16" s="102" t="s">
        <v>211</v>
      </c>
    </row>
    <row r="17" spans="1:8">
      <c r="B17" s="102" t="s">
        <v>231</v>
      </c>
    </row>
    <row r="18" spans="1:8">
      <c r="B18" s="102" t="s">
        <v>295</v>
      </c>
    </row>
    <row r="19" spans="1:8">
      <c r="B19" s="102" t="s">
        <v>337</v>
      </c>
    </row>
    <row r="22" spans="1:8">
      <c r="A22" s="106" t="s">
        <v>234</v>
      </c>
      <c r="B22" s="188" t="s">
        <v>210</v>
      </c>
      <c r="C22" s="188"/>
      <c r="D22" s="188"/>
      <c r="E22" s="188"/>
      <c r="F22" s="188"/>
      <c r="G22" s="188"/>
      <c r="H22" s="188"/>
    </row>
    <row r="23" spans="1:8">
      <c r="B23" s="102" t="s">
        <v>338</v>
      </c>
    </row>
    <row r="24" spans="1:8">
      <c r="B24" s="102" t="s">
        <v>346</v>
      </c>
    </row>
    <row r="25" spans="1:8">
      <c r="B25" s="102" t="s">
        <v>339</v>
      </c>
    </row>
    <row r="26" spans="1:8">
      <c r="B26" s="188"/>
    </row>
    <row r="27" spans="1:8" customFormat="1" ht="12.75"/>
    <row r="28" spans="1:8">
      <c r="A28" s="106" t="s">
        <v>178</v>
      </c>
      <c r="B28" s="188" t="s">
        <v>356</v>
      </c>
    </row>
    <row r="29" spans="1:8">
      <c r="B29" s="102" t="s">
        <v>357</v>
      </c>
    </row>
    <row r="30" spans="1:8">
      <c r="B30" s="102" t="s">
        <v>359</v>
      </c>
    </row>
    <row r="31" spans="1:8">
      <c r="B31" s="102" t="s">
        <v>358</v>
      </c>
    </row>
    <row r="32" spans="1:8">
      <c r="B32" s="102" t="s">
        <v>368</v>
      </c>
    </row>
    <row r="35" spans="1:7">
      <c r="A35" s="106" t="s">
        <v>360</v>
      </c>
      <c r="B35" s="102" t="s">
        <v>263</v>
      </c>
    </row>
    <row r="36" spans="1:7">
      <c r="B36" s="102" t="s">
        <v>340</v>
      </c>
    </row>
    <row r="37" spans="1:7" ht="21" customHeight="1">
      <c r="B37" s="189" t="s">
        <v>303</v>
      </c>
      <c r="C37" s="185"/>
    </row>
    <row r="38" spans="1:7">
      <c r="B38" s="102" t="s">
        <v>310</v>
      </c>
    </row>
    <row r="39" spans="1:7">
      <c r="B39" s="102" t="s">
        <v>344</v>
      </c>
    </row>
    <row r="40" spans="1:7">
      <c r="B40" s="102" t="s">
        <v>347</v>
      </c>
    </row>
    <row r="42" spans="1:7">
      <c r="B42" s="170" t="s">
        <v>276</v>
      </c>
    </row>
    <row r="43" spans="1:7" ht="21.75" customHeight="1">
      <c r="B43" s="189" t="s">
        <v>304</v>
      </c>
    </row>
    <row r="44" spans="1:7">
      <c r="B44" s="102" t="s">
        <v>349</v>
      </c>
      <c r="C44" s="188"/>
      <c r="D44" s="188"/>
      <c r="E44" s="188"/>
      <c r="F44" s="188"/>
      <c r="G44" s="188"/>
    </row>
    <row r="45" spans="1:7">
      <c r="B45" s="102" t="s">
        <v>343</v>
      </c>
      <c r="C45" s="188"/>
      <c r="D45" s="188"/>
      <c r="E45" s="188"/>
      <c r="F45" s="188"/>
      <c r="G45" s="188"/>
    </row>
    <row r="46" spans="1:7">
      <c r="B46" s="102" t="s">
        <v>341</v>
      </c>
      <c r="C46" s="188"/>
      <c r="D46" s="188"/>
      <c r="E46" s="188"/>
      <c r="F46" s="188"/>
      <c r="G46" s="188"/>
    </row>
    <row r="47" spans="1:7">
      <c r="B47" s="188" t="s">
        <v>350</v>
      </c>
      <c r="C47" s="188"/>
      <c r="D47" s="188"/>
      <c r="E47" s="188"/>
      <c r="F47" s="188"/>
      <c r="G47" s="188"/>
    </row>
    <row r="48" spans="1:7">
      <c r="B48" s="102" t="s">
        <v>342</v>
      </c>
    </row>
    <row r="51" spans="1:9">
      <c r="A51" s="106" t="s">
        <v>275</v>
      </c>
      <c r="B51" s="102" t="s">
        <v>274</v>
      </c>
    </row>
    <row r="52" spans="1:9">
      <c r="B52" s="102" t="s">
        <v>311</v>
      </c>
    </row>
    <row r="53" spans="1:9">
      <c r="B53" s="102" t="s">
        <v>296</v>
      </c>
    </row>
    <row r="54" spans="1:9">
      <c r="B54" s="102" t="s">
        <v>297</v>
      </c>
    </row>
    <row r="55" spans="1:9">
      <c r="B55" s="102" t="s">
        <v>298</v>
      </c>
      <c r="C55" s="188"/>
      <c r="D55" s="188"/>
      <c r="E55" s="188"/>
      <c r="F55" s="188"/>
      <c r="G55" s="188"/>
      <c r="H55" s="188"/>
      <c r="I55" s="188"/>
    </row>
    <row r="56" spans="1:9">
      <c r="B56" s="188" t="s">
        <v>361</v>
      </c>
      <c r="C56" s="188"/>
      <c r="D56" s="188"/>
      <c r="E56" s="188"/>
      <c r="F56" s="188"/>
      <c r="G56" s="188"/>
      <c r="H56" s="188"/>
      <c r="I56" s="188"/>
    </row>
    <row r="57" spans="1:9">
      <c r="B57" s="189" t="s">
        <v>345</v>
      </c>
      <c r="C57" s="188"/>
      <c r="D57" s="188"/>
      <c r="E57" s="188"/>
      <c r="F57" s="188"/>
      <c r="G57" s="188"/>
      <c r="H57" s="188"/>
      <c r="I57" s="188"/>
    </row>
    <row r="58" spans="1:9" ht="22.5" customHeight="1">
      <c r="B58" s="189" t="s">
        <v>312</v>
      </c>
      <c r="C58" s="188"/>
      <c r="D58" s="188"/>
      <c r="E58" s="188"/>
      <c r="F58" s="188"/>
      <c r="G58" s="188"/>
      <c r="H58" s="188"/>
      <c r="I58" s="188"/>
    </row>
    <row r="59" spans="1:9">
      <c r="B59" s="188" t="s">
        <v>314</v>
      </c>
      <c r="C59" s="188"/>
      <c r="D59" s="188"/>
      <c r="E59" s="188"/>
      <c r="F59" s="188"/>
      <c r="G59" s="188"/>
      <c r="H59" s="188"/>
      <c r="I59" s="188"/>
    </row>
    <row r="60" spans="1:9">
      <c r="B60" s="188" t="s">
        <v>315</v>
      </c>
      <c r="C60" s="188"/>
      <c r="D60" s="188"/>
      <c r="E60" s="188"/>
      <c r="F60" s="188"/>
      <c r="G60" s="188"/>
      <c r="H60" s="188"/>
      <c r="I60" s="188"/>
    </row>
    <row r="61" spans="1:9">
      <c r="B61" s="188" t="s">
        <v>316</v>
      </c>
      <c r="C61" s="188"/>
      <c r="D61" s="188"/>
      <c r="E61" s="188"/>
      <c r="F61" s="188"/>
      <c r="G61" s="188"/>
      <c r="H61" s="188"/>
      <c r="I61" s="188"/>
    </row>
    <row r="62" spans="1:9">
      <c r="B62" s="188" t="s">
        <v>317</v>
      </c>
      <c r="C62" s="188"/>
      <c r="D62" s="188"/>
      <c r="E62" s="188"/>
      <c r="F62" s="188"/>
      <c r="G62" s="188"/>
      <c r="H62" s="188"/>
      <c r="I62" s="188"/>
    </row>
    <row r="63" spans="1:9">
      <c r="B63" s="199" t="s">
        <v>354</v>
      </c>
      <c r="C63" s="188"/>
      <c r="D63" s="188"/>
      <c r="E63" s="188"/>
      <c r="F63" s="188"/>
      <c r="G63" s="188"/>
      <c r="H63" s="188"/>
      <c r="I63" s="188"/>
    </row>
    <row r="65" spans="1:2">
      <c r="A65" s="106" t="s">
        <v>286</v>
      </c>
      <c r="B65" s="102" t="s">
        <v>362</v>
      </c>
    </row>
    <row r="66" spans="1:2">
      <c r="B66" s="102" t="s">
        <v>299</v>
      </c>
    </row>
    <row r="67" spans="1:2">
      <c r="B67" s="102" t="s">
        <v>301</v>
      </c>
    </row>
    <row r="68" spans="1:2">
      <c r="B68" s="102" t="s">
        <v>300</v>
      </c>
    </row>
    <row r="71" spans="1:2">
      <c r="B71" s="102" t="s">
        <v>268</v>
      </c>
    </row>
    <row r="72" spans="1:2">
      <c r="B72" s="102" t="s">
        <v>269</v>
      </c>
    </row>
    <row r="77" spans="1:2">
      <c r="B77" s="102" t="s">
        <v>88</v>
      </c>
    </row>
    <row r="78" spans="1:2">
      <c r="B78" s="102" t="s">
        <v>313</v>
      </c>
    </row>
    <row r="82" spans="1:2">
      <c r="A82" s="107"/>
    </row>
    <row r="83" spans="1:2">
      <c r="A83" s="107"/>
    </row>
    <row r="84" spans="1:2">
      <c r="A84" s="107"/>
      <c r="B84" s="170" t="s">
        <v>266</v>
      </c>
    </row>
    <row r="85" spans="1:2">
      <c r="A85" s="107"/>
    </row>
    <row r="86" spans="1:2">
      <c r="A86" s="107"/>
    </row>
    <row r="87" spans="1:2">
      <c r="A87" s="107"/>
    </row>
    <row r="88" spans="1:2">
      <c r="A88" s="107"/>
    </row>
    <row r="89" spans="1:2">
      <c r="A89" s="107"/>
    </row>
    <row r="90" spans="1:2">
      <c r="A90" s="107"/>
    </row>
    <row r="91" spans="1:2">
      <c r="A91" s="107"/>
    </row>
    <row r="94" spans="1:2">
      <c r="A94" s="107"/>
    </row>
    <row r="95" spans="1:2">
      <c r="A95" s="107"/>
    </row>
    <row r="96" spans="1:2">
      <c r="A96" s="107"/>
    </row>
    <row r="97" spans="1:1">
      <c r="A97" s="107"/>
    </row>
  </sheetData>
  <phoneticPr fontId="72" type="noConversion"/>
  <pageMargins left="0.55118110236220474" right="0" top="0.78740157480314965" bottom="0.78740157480314965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3"/>
  <sheetViews>
    <sheetView topLeftCell="A10" workbookViewId="0">
      <selection activeCell="I22" sqref="I22"/>
    </sheetView>
  </sheetViews>
  <sheetFormatPr baseColWidth="10" defaultColWidth="10.28515625" defaultRowHeight="12.75"/>
  <cols>
    <col min="1" max="1" width="2.85546875" style="56" customWidth="1"/>
    <col min="2" max="2" width="28.28515625" style="2" customWidth="1"/>
    <col min="3" max="3" width="13.7109375" style="26" customWidth="1"/>
    <col min="4" max="4" width="13.5703125" style="3" customWidth="1"/>
    <col min="5" max="5" width="4.85546875" style="79" customWidth="1"/>
    <col min="6" max="6" width="3.85546875" style="86" customWidth="1"/>
    <col min="7" max="7" width="4.42578125" style="62" customWidth="1"/>
    <col min="8" max="8" width="30.140625" style="2" customWidth="1"/>
    <col min="9" max="9" width="13.85546875" style="26" customWidth="1"/>
    <col min="10" max="10" width="13.5703125" style="8" customWidth="1"/>
    <col min="11" max="11" width="4.5703125" style="79" customWidth="1"/>
    <col min="12" max="12" width="3.7109375" style="86" customWidth="1"/>
    <col min="13" max="13" width="10.28515625" style="2"/>
    <col min="14" max="14" width="16.42578125" style="2" customWidth="1"/>
    <col min="15" max="15" width="10.28515625" style="2"/>
    <col min="16" max="16" width="16" style="109" customWidth="1"/>
    <col min="17" max="16384" width="10.28515625" style="2"/>
  </cols>
  <sheetData>
    <row r="1" spans="1:19" ht="19.5" customHeight="1">
      <c r="B1" s="30" t="s">
        <v>62</v>
      </c>
      <c r="C1" s="41"/>
    </row>
    <row r="2" spans="1:19">
      <c r="B2" s="21" t="s">
        <v>21</v>
      </c>
      <c r="C2" s="191"/>
      <c r="D2" s="29"/>
    </row>
    <row r="3" spans="1:19">
      <c r="B3" s="21" t="s">
        <v>66</v>
      </c>
      <c r="C3" s="191"/>
      <c r="D3" s="29"/>
    </row>
    <row r="4" spans="1:19">
      <c r="B4" s="21" t="s">
        <v>67</v>
      </c>
      <c r="C4" s="41"/>
    </row>
    <row r="5" spans="1:19" ht="20.25" customHeight="1">
      <c r="A5" s="57"/>
      <c r="B5" s="10"/>
      <c r="C5" s="23"/>
      <c r="D5" s="11" t="s">
        <v>20</v>
      </c>
      <c r="E5" s="76"/>
      <c r="F5" s="87"/>
      <c r="G5" s="63"/>
      <c r="H5" s="10"/>
      <c r="I5" s="23"/>
      <c r="J5" s="12"/>
      <c r="K5" s="76"/>
      <c r="L5" s="91"/>
    </row>
    <row r="6" spans="1:19" ht="16.5" customHeight="1">
      <c r="A6" s="57"/>
      <c r="B6" s="10"/>
      <c r="C6" s="23"/>
      <c r="D6" s="14" t="s">
        <v>320</v>
      </c>
      <c r="E6" s="76"/>
      <c r="F6" s="87"/>
      <c r="G6" s="63"/>
      <c r="H6" s="10"/>
      <c r="I6" s="23"/>
      <c r="J6" s="12"/>
      <c r="K6" s="76"/>
      <c r="L6" s="91"/>
    </row>
    <row r="7" spans="1:19" ht="9.75" customHeight="1">
      <c r="A7" s="57"/>
      <c r="B7" s="10"/>
      <c r="C7" s="23"/>
      <c r="D7" s="13"/>
      <c r="E7" s="76"/>
      <c r="F7" s="87"/>
      <c r="G7" s="63"/>
      <c r="H7" s="10"/>
      <c r="I7" s="23"/>
      <c r="J7" s="12"/>
      <c r="K7" s="76"/>
      <c r="L7" s="91"/>
    </row>
    <row r="8" spans="1:19" s="18" customFormat="1">
      <c r="A8" s="59"/>
      <c r="B8" s="17"/>
      <c r="C8" s="24" t="s">
        <v>318</v>
      </c>
      <c r="D8" s="19" t="s">
        <v>288</v>
      </c>
      <c r="E8" s="88"/>
      <c r="F8" s="89"/>
      <c r="G8" s="64"/>
      <c r="H8" s="17"/>
      <c r="I8" s="24" t="s">
        <v>318</v>
      </c>
      <c r="J8" s="19" t="s">
        <v>288</v>
      </c>
      <c r="K8" s="88"/>
      <c r="L8" s="92"/>
      <c r="P8" s="122"/>
    </row>
    <row r="9" spans="1:19" s="9" customFormat="1" ht="15" customHeight="1" thickBot="1">
      <c r="A9" s="60" t="s">
        <v>48</v>
      </c>
      <c r="B9" s="27" t="s">
        <v>49</v>
      </c>
      <c r="C9" s="71" t="s">
        <v>23</v>
      </c>
      <c r="D9" s="72" t="s">
        <v>23</v>
      </c>
      <c r="E9" s="90" t="s">
        <v>73</v>
      </c>
      <c r="F9" s="90" t="s">
        <v>89</v>
      </c>
      <c r="G9" s="60" t="s">
        <v>50</v>
      </c>
      <c r="H9" s="27" t="s">
        <v>51</v>
      </c>
      <c r="I9" s="192" t="s">
        <v>23</v>
      </c>
      <c r="J9" s="70" t="s">
        <v>23</v>
      </c>
      <c r="K9" s="90" t="s">
        <v>73</v>
      </c>
      <c r="L9" s="90" t="s">
        <v>89</v>
      </c>
      <c r="P9" s="123"/>
    </row>
    <row r="10" spans="1:19" s="5" customFormat="1" ht="15" customHeight="1">
      <c r="A10" s="61" t="s">
        <v>31</v>
      </c>
      <c r="B10" s="190" t="s">
        <v>305</v>
      </c>
      <c r="C10" s="25"/>
      <c r="D10" s="15"/>
      <c r="E10" s="76"/>
      <c r="F10" s="76"/>
      <c r="G10" s="65" t="s">
        <v>31</v>
      </c>
      <c r="H10" s="38" t="s">
        <v>52</v>
      </c>
      <c r="I10" s="25"/>
      <c r="J10" s="16"/>
      <c r="K10" s="76"/>
      <c r="L10" s="76"/>
      <c r="P10" s="124"/>
    </row>
    <row r="11" spans="1:19">
      <c r="A11" s="57"/>
      <c r="B11" s="186" t="s">
        <v>306</v>
      </c>
      <c r="G11" s="63"/>
      <c r="H11" s="10" t="s">
        <v>5</v>
      </c>
      <c r="I11" s="20">
        <f>+'Balance Tributario dic 2019'!G31</f>
        <v>903926</v>
      </c>
      <c r="J11" s="35">
        <v>872890</v>
      </c>
      <c r="K11" s="76">
        <v>7</v>
      </c>
      <c r="L11" s="91">
        <v>29</v>
      </c>
    </row>
    <row r="12" spans="1:19">
      <c r="A12" s="57"/>
      <c r="B12" s="84" t="s">
        <v>219</v>
      </c>
      <c r="C12" s="20">
        <f>+'Balance Tributario dic 2019'!F17</f>
        <v>359000</v>
      </c>
      <c r="D12" s="66">
        <v>317583</v>
      </c>
      <c r="E12" s="76"/>
      <c r="F12" s="91"/>
      <c r="G12" s="63"/>
      <c r="H12" s="84" t="s">
        <v>203</v>
      </c>
      <c r="I12" s="20">
        <f>+'Balance Tributario dic 2019'!G32</f>
        <v>17766</v>
      </c>
      <c r="J12" s="35">
        <v>15450</v>
      </c>
      <c r="K12" s="76">
        <v>7</v>
      </c>
      <c r="L12" s="91">
        <v>29</v>
      </c>
    </row>
    <row r="13" spans="1:19">
      <c r="A13" s="57"/>
      <c r="B13" s="84" t="s">
        <v>173</v>
      </c>
      <c r="C13" s="20">
        <f>+'Balance Tributario dic 2019'!F15</f>
        <v>15523131</v>
      </c>
      <c r="D13" s="66">
        <v>33141969</v>
      </c>
      <c r="E13" s="76">
        <v>4</v>
      </c>
      <c r="F13" s="91">
        <v>27</v>
      </c>
      <c r="G13" s="63"/>
      <c r="H13" s="10" t="s">
        <v>53</v>
      </c>
      <c r="I13" s="20">
        <f>+'Balance Tributario dic 2019'!G33</f>
        <v>194328</v>
      </c>
      <c r="J13" s="35">
        <v>146968</v>
      </c>
      <c r="K13" s="76">
        <v>7</v>
      </c>
      <c r="L13" s="91">
        <v>29</v>
      </c>
    </row>
    <row r="14" spans="1:19">
      <c r="A14" s="57"/>
      <c r="B14" s="84" t="s">
        <v>192</v>
      </c>
      <c r="C14" s="20">
        <f>+'Balance Tributario dic 2019'!F16</f>
        <v>35812240</v>
      </c>
      <c r="D14" s="66">
        <v>31154314</v>
      </c>
      <c r="E14" s="76">
        <v>4</v>
      </c>
      <c r="F14" s="91">
        <v>27</v>
      </c>
      <c r="G14" s="63"/>
      <c r="H14" s="84" t="s">
        <v>186</v>
      </c>
      <c r="I14" s="20">
        <f>+'Balance Tributario dic 2019'!G36</f>
        <v>88776</v>
      </c>
      <c r="J14" s="35">
        <v>187700</v>
      </c>
      <c r="K14" s="76">
        <v>7</v>
      </c>
      <c r="L14" s="91">
        <v>29</v>
      </c>
    </row>
    <row r="15" spans="1:19" ht="15" customHeight="1">
      <c r="A15" s="57"/>
      <c r="B15" s="84" t="s">
        <v>218</v>
      </c>
      <c r="C15" s="20">
        <f>+'Balance Tributario dic 2019'!D18</f>
        <v>72864497</v>
      </c>
      <c r="D15" s="33">
        <v>70862886</v>
      </c>
      <c r="E15" s="76">
        <v>4</v>
      </c>
      <c r="F15" s="91">
        <v>28</v>
      </c>
      <c r="G15" s="63"/>
      <c r="H15" s="84" t="s">
        <v>18</v>
      </c>
      <c r="I15" s="20">
        <f>+'Balance Tributario dic 2019'!G38</f>
        <v>124200</v>
      </c>
      <c r="J15" s="35">
        <v>15811420</v>
      </c>
      <c r="K15" s="76">
        <v>7</v>
      </c>
      <c r="L15" s="91">
        <v>29</v>
      </c>
    </row>
    <row r="16" spans="1:19" ht="15" customHeight="1">
      <c r="A16" s="57"/>
      <c r="B16" s="28" t="s">
        <v>54</v>
      </c>
      <c r="C16" s="31">
        <f>SUM(C12:C15)</f>
        <v>124558868</v>
      </c>
      <c r="D16" s="34">
        <f>SUM(D12:D15)</f>
        <v>135476752</v>
      </c>
      <c r="E16" s="76"/>
      <c r="F16" s="91"/>
      <c r="G16" s="63"/>
      <c r="H16" s="84" t="s">
        <v>224</v>
      </c>
      <c r="I16" s="20">
        <f>+'Balance Tributario dic 2019'!G43</f>
        <v>19349244</v>
      </c>
      <c r="J16" s="35">
        <v>26691602</v>
      </c>
      <c r="K16" s="76" t="s">
        <v>367</v>
      </c>
      <c r="L16" s="91">
        <v>30</v>
      </c>
      <c r="N16" s="161"/>
      <c r="O16" s="26"/>
      <c r="P16" s="206"/>
      <c r="Q16" s="26"/>
      <c r="R16" s="26"/>
      <c r="S16" s="26"/>
    </row>
    <row r="17" spans="1:19" ht="15" customHeight="1">
      <c r="A17" s="57"/>
      <c r="B17" s="28"/>
      <c r="C17" s="47"/>
      <c r="D17" s="119"/>
      <c r="E17" s="76"/>
      <c r="F17" s="91"/>
      <c r="G17" s="63"/>
      <c r="H17" s="84" t="s">
        <v>223</v>
      </c>
      <c r="I17" s="20">
        <f>+'Balance Tributario dic 2019'!G44</f>
        <v>17192343</v>
      </c>
      <c r="J17" s="131">
        <v>28034408</v>
      </c>
      <c r="K17" s="76" t="s">
        <v>366</v>
      </c>
      <c r="L17" s="91">
        <v>30</v>
      </c>
      <c r="N17" s="161"/>
      <c r="O17" s="26"/>
      <c r="P17" s="206"/>
      <c r="Q17" s="26"/>
      <c r="R17" s="26"/>
      <c r="S17" s="26"/>
    </row>
    <row r="18" spans="1:19" ht="15" customHeight="1">
      <c r="A18" s="57"/>
      <c r="B18" s="28"/>
      <c r="C18" s="47"/>
      <c r="D18" s="119"/>
      <c r="E18" s="76"/>
      <c r="F18" s="91"/>
      <c r="G18" s="63"/>
      <c r="N18" s="161"/>
      <c r="O18" s="26"/>
      <c r="P18" s="206"/>
      <c r="Q18" s="26"/>
      <c r="R18" s="26"/>
      <c r="S18" s="26"/>
    </row>
    <row r="19" spans="1:19">
      <c r="A19" s="57"/>
      <c r="B19" s="10"/>
      <c r="C19" s="20"/>
      <c r="D19" s="33"/>
      <c r="E19" s="76"/>
      <c r="F19" s="91"/>
      <c r="G19" s="63"/>
      <c r="H19" s="28" t="s">
        <v>55</v>
      </c>
      <c r="I19" s="193">
        <f>SUM(I11:I17)</f>
        <v>37870583</v>
      </c>
      <c r="J19" s="32">
        <f>SUM(J11:J17)</f>
        <v>71760438</v>
      </c>
      <c r="K19" s="76"/>
      <c r="L19" s="91"/>
    </row>
    <row r="20" spans="1:19">
      <c r="A20" s="57"/>
      <c r="B20" s="10"/>
      <c r="C20" s="20"/>
      <c r="D20" s="33"/>
      <c r="E20" s="76"/>
      <c r="F20" s="91"/>
      <c r="G20" s="63"/>
      <c r="H20" s="28"/>
      <c r="I20" s="194"/>
      <c r="J20" s="173"/>
      <c r="K20" s="76"/>
      <c r="L20" s="91"/>
    </row>
    <row r="21" spans="1:19">
      <c r="A21" s="57"/>
      <c r="B21" s="38" t="s">
        <v>56</v>
      </c>
      <c r="C21" s="25"/>
      <c r="D21" s="33"/>
      <c r="E21" s="76"/>
      <c r="F21" s="91"/>
      <c r="G21" s="63"/>
      <c r="J21" s="2"/>
      <c r="K21" s="76"/>
      <c r="L21" s="91"/>
    </row>
    <row r="22" spans="1:19" ht="14.25" customHeight="1">
      <c r="A22" s="61" t="s">
        <v>31</v>
      </c>
      <c r="B22" s="101" t="s">
        <v>283</v>
      </c>
      <c r="C22" s="20">
        <f>+'Balance Tributario dic 2019'!F19+'Balance Tributario dic 2019'!F23+'Balance Tributario dic 2019'!F27</f>
        <v>1333235</v>
      </c>
      <c r="D22" s="33">
        <v>1202295</v>
      </c>
      <c r="E22" s="76">
        <v>5</v>
      </c>
      <c r="F22" s="91">
        <v>28</v>
      </c>
      <c r="G22" s="65" t="s">
        <v>31</v>
      </c>
      <c r="H22" s="38" t="s">
        <v>229</v>
      </c>
      <c r="I22" s="20"/>
      <c r="J22" s="35"/>
      <c r="K22" s="76"/>
      <c r="L22" s="91"/>
    </row>
    <row r="23" spans="1:19">
      <c r="A23" s="61"/>
      <c r="B23" s="101" t="s">
        <v>302</v>
      </c>
      <c r="C23" s="20">
        <f>+'Balance Tributario dic 2019'!F22</f>
        <v>1145104</v>
      </c>
      <c r="D23" s="33">
        <v>1393504</v>
      </c>
      <c r="E23" s="76"/>
      <c r="F23" s="91"/>
      <c r="G23" s="65"/>
      <c r="H23" s="84" t="s">
        <v>221</v>
      </c>
      <c r="I23" s="20">
        <f>+'Balance Tributario dic 2019'!G46</f>
        <v>0</v>
      </c>
      <c r="J23" s="35">
        <v>16740442</v>
      </c>
      <c r="K23" s="76" t="s">
        <v>75</v>
      </c>
      <c r="L23" s="91">
        <v>31</v>
      </c>
    </row>
    <row r="24" spans="1:19" ht="14.25" customHeight="1">
      <c r="A24" s="61"/>
      <c r="B24" s="28" t="s">
        <v>57</v>
      </c>
      <c r="C24" s="31">
        <f>SUM(C22:C23)</f>
        <v>2478339</v>
      </c>
      <c r="D24" s="67">
        <f>SUM(D22:D23)</f>
        <v>2595799</v>
      </c>
      <c r="E24" s="76"/>
      <c r="F24" s="91"/>
      <c r="G24" s="65"/>
      <c r="H24" s="84" t="s">
        <v>222</v>
      </c>
      <c r="I24" s="20">
        <f>+'Balance Tributario dic 2019'!G45</f>
        <v>0</v>
      </c>
      <c r="J24" s="35">
        <v>18164333</v>
      </c>
      <c r="K24" s="76" t="s">
        <v>74</v>
      </c>
      <c r="L24" s="91">
        <v>31</v>
      </c>
    </row>
    <row r="25" spans="1:19" ht="14.25" customHeight="1">
      <c r="A25" s="61"/>
      <c r="B25" s="28"/>
      <c r="C25" s="47"/>
      <c r="D25" s="205"/>
      <c r="E25" s="76"/>
      <c r="F25" s="91"/>
      <c r="G25" s="65"/>
      <c r="H25" s="84" t="s">
        <v>352</v>
      </c>
      <c r="I25" s="20">
        <f>'Balance Tributario dic 2019'!G42</f>
        <v>39350163</v>
      </c>
      <c r="J25" s="35">
        <v>42298797</v>
      </c>
      <c r="K25" s="76">
        <v>7</v>
      </c>
      <c r="L25" s="91">
        <v>29</v>
      </c>
    </row>
    <row r="26" spans="1:19" ht="13.5" customHeight="1">
      <c r="A26" s="61"/>
      <c r="B26" s="10"/>
      <c r="C26" s="20"/>
      <c r="D26" s="33"/>
      <c r="E26" s="76"/>
      <c r="F26" s="91"/>
      <c r="G26" s="65"/>
      <c r="H26" s="84"/>
      <c r="I26" s="20"/>
      <c r="J26" s="35"/>
      <c r="K26" s="76"/>
      <c r="L26" s="91"/>
    </row>
    <row r="27" spans="1:19" ht="13.5" customHeight="1">
      <c r="A27" s="61"/>
      <c r="B27" s="10"/>
      <c r="C27" s="20"/>
      <c r="D27" s="33"/>
      <c r="E27" s="76"/>
      <c r="F27" s="91"/>
      <c r="G27" s="65"/>
      <c r="H27" s="101" t="s">
        <v>230</v>
      </c>
      <c r="I27" s="193">
        <f>SUM(I23:I26)</f>
        <v>39350163</v>
      </c>
      <c r="J27" s="32">
        <f>SUM(J23:J26)</f>
        <v>77203572</v>
      </c>
      <c r="K27" s="76"/>
      <c r="L27" s="91"/>
    </row>
    <row r="28" spans="1:19" ht="14.25" customHeight="1">
      <c r="A28" s="57"/>
      <c r="C28" s="25"/>
      <c r="D28" s="33"/>
      <c r="E28" s="76"/>
      <c r="F28" s="91"/>
      <c r="G28" s="63"/>
      <c r="J28" s="2"/>
      <c r="K28" s="2"/>
      <c r="L28" s="2"/>
    </row>
    <row r="29" spans="1:19" ht="14.25" customHeight="1">
      <c r="A29" s="57"/>
      <c r="B29" s="38" t="s">
        <v>58</v>
      </c>
      <c r="C29" s="20"/>
      <c r="D29" s="33"/>
      <c r="E29" s="76"/>
      <c r="F29" s="91"/>
      <c r="G29" s="60" t="s">
        <v>195</v>
      </c>
      <c r="H29" s="38" t="s">
        <v>59</v>
      </c>
      <c r="I29" s="25"/>
      <c r="J29" s="35"/>
      <c r="K29" s="76"/>
      <c r="L29" s="91"/>
    </row>
    <row r="30" spans="1:19" ht="14.25" customHeight="1">
      <c r="A30" s="57"/>
      <c r="B30" s="84" t="s">
        <v>68</v>
      </c>
      <c r="C30" s="20">
        <f>+'Balance Tributario dic 2019'!F28</f>
        <v>5208720744</v>
      </c>
      <c r="D30" s="130">
        <v>5055912112</v>
      </c>
      <c r="E30" s="76">
        <v>6</v>
      </c>
      <c r="F30" s="91">
        <v>28</v>
      </c>
      <c r="G30" s="63"/>
      <c r="H30" s="10" t="s">
        <v>71</v>
      </c>
      <c r="I30" s="20">
        <f>+'Balance Tributario dic 2019'!G47</f>
        <v>5208203418</v>
      </c>
      <c r="J30" s="35">
        <v>5006953107</v>
      </c>
      <c r="K30" s="76">
        <v>9</v>
      </c>
      <c r="L30" s="91">
        <v>30</v>
      </c>
    </row>
    <row r="31" spans="1:19">
      <c r="A31" s="57"/>
      <c r="B31" s="84" t="s">
        <v>247</v>
      </c>
      <c r="C31" s="20">
        <f>+'Balance Tributario dic 2019'!F29</f>
        <v>29741723</v>
      </c>
      <c r="D31" s="130">
        <v>25931723</v>
      </c>
      <c r="E31" s="76">
        <v>6</v>
      </c>
      <c r="F31" s="91">
        <v>29</v>
      </c>
      <c r="G31" s="63"/>
      <c r="H31" s="120" t="s">
        <v>327</v>
      </c>
      <c r="I31" s="195">
        <f>+'Balance Tributario dic 2019'!H128</f>
        <v>53355866</v>
      </c>
      <c r="J31" s="37">
        <v>48441679</v>
      </c>
      <c r="K31" s="75"/>
      <c r="L31" s="91"/>
      <c r="N31" s="3"/>
    </row>
    <row r="32" spans="1:19">
      <c r="A32" s="57"/>
      <c r="B32" s="129" t="s">
        <v>262</v>
      </c>
      <c r="C32" s="20">
        <f>-'Balance Tributario dic 2019'!G30</f>
        <v>-26719644</v>
      </c>
      <c r="D32" s="130">
        <v>-15557590</v>
      </c>
      <c r="E32" s="76"/>
      <c r="F32" s="91"/>
      <c r="G32" s="63"/>
      <c r="H32" s="10"/>
      <c r="I32" s="195"/>
      <c r="K32" s="76"/>
      <c r="L32" s="91"/>
    </row>
    <row r="33" spans="1:16" ht="14.25" customHeight="1">
      <c r="A33" s="57"/>
      <c r="B33" s="28" t="s">
        <v>29</v>
      </c>
      <c r="C33" s="31">
        <f>SUM(C29:C32)</f>
        <v>5211742823</v>
      </c>
      <c r="D33" s="67">
        <f>SUM(D29:D32)</f>
        <v>5066286245</v>
      </c>
      <c r="E33" s="76"/>
      <c r="F33" s="91"/>
      <c r="G33" s="63"/>
      <c r="H33" s="28" t="s">
        <v>47</v>
      </c>
      <c r="I33" s="196">
        <f>SUM(I30:I32)</f>
        <v>5261559284</v>
      </c>
      <c r="J33" s="36">
        <f>SUM(J30:J31)</f>
        <v>5055394786</v>
      </c>
      <c r="K33" s="76"/>
      <c r="L33" s="91"/>
      <c r="P33" s="20"/>
    </row>
    <row r="34" spans="1:16">
      <c r="A34" s="57"/>
      <c r="B34" s="10"/>
      <c r="C34" s="20"/>
      <c r="D34" s="33">
        <v>0</v>
      </c>
      <c r="E34" s="76"/>
      <c r="F34" s="91"/>
      <c r="K34" s="76"/>
      <c r="L34" s="91"/>
    </row>
    <row r="35" spans="1:16">
      <c r="A35" s="57"/>
      <c r="B35" s="10"/>
      <c r="C35" s="20"/>
      <c r="D35" s="33"/>
      <c r="E35" s="76"/>
      <c r="F35" s="91"/>
      <c r="K35" s="76"/>
      <c r="L35" s="91"/>
    </row>
    <row r="36" spans="1:16" ht="15.75" customHeight="1" thickBot="1">
      <c r="A36" s="57"/>
      <c r="B36" s="58" t="s">
        <v>60</v>
      </c>
      <c r="C36" s="50">
        <f>C16+C24+C33</f>
        <v>5338780030</v>
      </c>
      <c r="D36" s="68">
        <f>D16+D24+D33</f>
        <v>5204358796</v>
      </c>
      <c r="E36" s="76"/>
      <c r="F36" s="76"/>
      <c r="G36" s="65"/>
      <c r="H36" s="58" t="s">
        <v>61</v>
      </c>
      <c r="I36" s="50">
        <f>+I19+I27+I33</f>
        <v>5338780030</v>
      </c>
      <c r="J36" s="69">
        <f>SUM(J33+J27+J19)</f>
        <v>5204358796</v>
      </c>
      <c r="K36" s="76"/>
      <c r="L36" s="76"/>
      <c r="N36" s="3"/>
      <c r="P36" s="127"/>
    </row>
    <row r="37" spans="1:16" ht="14.25" customHeight="1" thickTop="1">
      <c r="A37" s="61"/>
      <c r="B37" s="10"/>
      <c r="C37" s="23"/>
      <c r="D37" s="33"/>
      <c r="E37" s="76"/>
      <c r="F37" s="91"/>
      <c r="G37" s="63"/>
      <c r="H37" s="10"/>
      <c r="I37" s="108">
        <f>+I36-C36</f>
        <v>0</v>
      </c>
      <c r="J37" s="40">
        <f>+J36-D36</f>
        <v>0</v>
      </c>
      <c r="K37" s="76"/>
      <c r="L37" s="91"/>
    </row>
    <row r="38" spans="1:16" ht="14.25" customHeight="1">
      <c r="A38" s="61"/>
      <c r="B38" s="10"/>
      <c r="C38" s="23"/>
      <c r="D38" s="33"/>
      <c r="E38" s="76"/>
      <c r="F38" s="91"/>
      <c r="G38" s="63"/>
      <c r="H38" s="10"/>
      <c r="I38" s="108"/>
      <c r="J38" s="40"/>
      <c r="K38" s="76"/>
      <c r="L38" s="91"/>
    </row>
    <row r="39" spans="1:16" ht="14.25" customHeight="1">
      <c r="A39" s="61"/>
      <c r="B39" s="10"/>
      <c r="C39" s="23"/>
      <c r="D39" s="33"/>
      <c r="E39" s="76"/>
      <c r="F39" s="91"/>
      <c r="G39" s="63"/>
      <c r="H39" s="10"/>
      <c r="I39" s="108"/>
      <c r="J39" s="40"/>
      <c r="K39" s="76"/>
      <c r="L39" s="91"/>
    </row>
    <row r="40" spans="1:16">
      <c r="A40" s="57"/>
      <c r="B40" s="10"/>
      <c r="C40" s="23"/>
      <c r="D40" s="13"/>
      <c r="E40" s="76"/>
      <c r="F40" s="91"/>
      <c r="G40" s="63"/>
      <c r="H40" s="10"/>
      <c r="I40" s="197"/>
      <c r="J40" s="12"/>
      <c r="K40" s="76"/>
      <c r="L40" s="91"/>
    </row>
    <row r="41" spans="1:16">
      <c r="A41" s="57"/>
      <c r="B41" s="118" t="s">
        <v>209</v>
      </c>
      <c r="H41" s="226" t="s">
        <v>319</v>
      </c>
      <c r="I41" s="226"/>
    </row>
    <row r="42" spans="1:16">
      <c r="A42" s="57"/>
      <c r="B42" s="28" t="s">
        <v>79</v>
      </c>
      <c r="C42" s="23"/>
      <c r="D42" s="13"/>
      <c r="E42" s="76"/>
      <c r="F42" s="87"/>
      <c r="G42" s="63"/>
      <c r="H42" s="227" t="s">
        <v>287</v>
      </c>
      <c r="I42" s="227"/>
      <c r="J42" s="12"/>
      <c r="K42" s="76"/>
      <c r="L42" s="91"/>
    </row>
    <row r="43" spans="1:16">
      <c r="A43" s="57"/>
      <c r="D43" s="2"/>
      <c r="E43" s="2"/>
      <c r="F43" s="2"/>
      <c r="G43" s="2"/>
      <c r="J43" s="2"/>
      <c r="K43" s="2"/>
      <c r="L43" s="2"/>
      <c r="M43" s="178" t="s">
        <v>267</v>
      </c>
    </row>
  </sheetData>
  <mergeCells count="2">
    <mergeCell ref="H41:I41"/>
    <mergeCell ref="H42:I42"/>
  </mergeCells>
  <phoneticPr fontId="59" type="noConversion"/>
  <printOptions horizontalCentered="1"/>
  <pageMargins left="0.15748031496062992" right="0" top="0.39370078740157483" bottom="0.39370078740157483" header="0" footer="0.19685039370078741"/>
  <pageSetup scale="90" orientation="landscape" horizontalDpi="4294967295" verticalDpi="4294967295" r:id="rId1"/>
  <headerFooter alignWithMargins="0">
    <oddFooter>&amp;F</oddFooter>
  </headerFooter>
  <ignoredErrors>
    <ignoredError sqref="I33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164"/>
  <sheetViews>
    <sheetView workbookViewId="0">
      <selection activeCell="G3" sqref="G3"/>
    </sheetView>
  </sheetViews>
  <sheetFormatPr baseColWidth="10" defaultColWidth="10.28515625" defaultRowHeight="12.75"/>
  <cols>
    <col min="1" max="1" width="2.42578125" style="82" customWidth="1"/>
    <col min="2" max="2" width="28.5703125" style="161" bestFit="1" customWidth="1"/>
    <col min="3" max="3" width="9" style="159" customWidth="1"/>
    <col min="4" max="4" width="14" style="159" customWidth="1"/>
    <col min="5" max="5" width="12.42578125" style="159" bestFit="1" customWidth="1"/>
    <col min="6" max="6" width="13.140625" style="159" hidden="1" customWidth="1"/>
    <col min="7" max="7" width="10.28515625" style="132" bestFit="1" customWidth="1"/>
    <col min="8" max="8" width="5.42578125" style="79" customWidth="1"/>
    <col min="9" max="9" width="4.140625" style="73" customWidth="1"/>
    <col min="10" max="16384" width="10.28515625" style="82"/>
  </cols>
  <sheetData>
    <row r="1" spans="1:9" ht="16.5" customHeight="1">
      <c r="A1" s="4"/>
      <c r="B1" s="110" t="s">
        <v>62</v>
      </c>
      <c r="C1" s="41"/>
      <c r="D1" s="42"/>
      <c r="E1" s="129"/>
      <c r="F1" s="101"/>
      <c r="H1" s="75"/>
    </row>
    <row r="2" spans="1:9">
      <c r="A2" s="4"/>
      <c r="B2" s="133" t="s">
        <v>21</v>
      </c>
      <c r="C2" s="41"/>
      <c r="D2" s="42"/>
      <c r="E2" s="129"/>
      <c r="F2" s="101"/>
      <c r="H2" s="75"/>
    </row>
    <row r="3" spans="1:9">
      <c r="B3" s="101" t="s">
        <v>22</v>
      </c>
      <c r="C3" s="43"/>
      <c r="D3" s="25"/>
      <c r="E3" s="129"/>
      <c r="F3" s="101"/>
      <c r="H3" s="75"/>
    </row>
    <row r="4" spans="1:9" ht="7.5" customHeight="1">
      <c r="B4" s="101"/>
      <c r="C4" s="43"/>
      <c r="D4" s="25"/>
      <c r="E4" s="129"/>
      <c r="F4" s="101"/>
      <c r="H4" s="75"/>
    </row>
    <row r="5" spans="1:9" ht="15.75">
      <c r="B5" s="229" t="s">
        <v>64</v>
      </c>
      <c r="C5" s="229"/>
      <c r="D5" s="229"/>
      <c r="E5" s="229"/>
      <c r="F5" s="101"/>
      <c r="H5" s="75"/>
    </row>
    <row r="6" spans="1:9" ht="17.25" customHeight="1">
      <c r="B6" s="228" t="s">
        <v>321</v>
      </c>
      <c r="C6" s="228"/>
      <c r="D6" s="228"/>
      <c r="E6" s="228"/>
      <c r="F6" s="101"/>
      <c r="H6" s="75"/>
    </row>
    <row r="7" spans="1:9" ht="6.75" customHeight="1">
      <c r="B7" s="101"/>
      <c r="C7" s="129"/>
      <c r="D7" s="129"/>
      <c r="E7" s="129"/>
      <c r="F7" s="129"/>
      <c r="G7" s="134"/>
      <c r="H7" s="76"/>
    </row>
    <row r="8" spans="1:9">
      <c r="A8" s="6"/>
      <c r="B8" s="135"/>
      <c r="C8" s="136"/>
      <c r="D8" s="44" t="s">
        <v>318</v>
      </c>
      <c r="E8" s="44" t="s">
        <v>288</v>
      </c>
      <c r="F8" s="230" t="s">
        <v>82</v>
      </c>
      <c r="G8" s="230"/>
      <c r="H8" s="76"/>
    </row>
    <row r="9" spans="1:9" ht="13.5" thickBot="1">
      <c r="A9" s="6"/>
      <c r="B9" s="111" t="s">
        <v>24</v>
      </c>
      <c r="C9" s="45"/>
      <c r="D9" s="46" t="s">
        <v>23</v>
      </c>
      <c r="E9" s="46" t="s">
        <v>25</v>
      </c>
      <c r="F9" s="128" t="s">
        <v>19</v>
      </c>
      <c r="G9" s="137" t="s">
        <v>83</v>
      </c>
      <c r="H9" s="77" t="s">
        <v>73</v>
      </c>
      <c r="I9" s="77" t="s">
        <v>89</v>
      </c>
    </row>
    <row r="10" spans="1:9">
      <c r="A10" s="6"/>
      <c r="B10" s="135"/>
      <c r="C10" s="138"/>
      <c r="D10" s="138"/>
      <c r="E10" s="138"/>
      <c r="F10" s="138"/>
      <c r="G10" s="134"/>
      <c r="H10" s="76"/>
    </row>
    <row r="11" spans="1:9">
      <c r="A11" s="6"/>
      <c r="B11" s="81" t="s">
        <v>193</v>
      </c>
      <c r="C11" s="139"/>
      <c r="D11" s="126">
        <f>+'Balance Tributario dic 2019'!I103+'Balance Tributario dic 2019'!I104+'Balance Tributario dic 2019'!I108+'Balance Tributario dic 2019'!I109+'Balance Tributario dic 2019'!I111</f>
        <v>219985826</v>
      </c>
      <c r="E11" s="126">
        <v>235844818</v>
      </c>
      <c r="F11" s="83">
        <f>+D11-E11</f>
        <v>-15858992</v>
      </c>
      <c r="G11" s="140">
        <f>(+D11/E11)-1</f>
        <v>-6.7243334555690759E-2</v>
      </c>
      <c r="H11" s="76">
        <v>12</v>
      </c>
      <c r="I11" s="73">
        <v>33</v>
      </c>
    </row>
    <row r="12" spans="1:9">
      <c r="A12" s="6"/>
      <c r="B12" s="81" t="s">
        <v>85</v>
      </c>
      <c r="C12" s="139"/>
      <c r="D12" s="126">
        <f>+'Balance Tributario dic 2019'!I105+'Balance Tributario dic 2019'!I106+'Balance Tributario dic 2019'!I112+'Balance Tributario dic 2019'!I114+'Balance Tributario dic 2019'!I115+'Balance Tributario dic 2019'!I116</f>
        <v>140681066</v>
      </c>
      <c r="E12" s="126">
        <v>142882370</v>
      </c>
      <c r="F12" s="83">
        <f>+D12-E12</f>
        <v>-2201304</v>
      </c>
      <c r="G12" s="140">
        <f>(+D12/E12)-1</f>
        <v>-1.5406407382520304E-2</v>
      </c>
      <c r="H12" s="76">
        <v>11</v>
      </c>
      <c r="I12" s="73">
        <v>31</v>
      </c>
    </row>
    <row r="13" spans="1:9">
      <c r="B13" s="141" t="s">
        <v>86</v>
      </c>
      <c r="C13" s="142"/>
      <c r="D13" s="143">
        <f>+'Balance Tributario dic 2019'!I117</f>
        <v>51985232</v>
      </c>
      <c r="E13" s="143">
        <v>50695083</v>
      </c>
      <c r="F13" s="83">
        <f>+D13-E13</f>
        <v>1290149</v>
      </c>
      <c r="G13" s="140">
        <f>(+D13/E13)-1</f>
        <v>2.5449193958317462E-2</v>
      </c>
      <c r="H13" s="76"/>
    </row>
    <row r="14" spans="1:9" ht="15.75" customHeight="1" thickBot="1">
      <c r="A14" s="6"/>
      <c r="B14" s="135" t="s">
        <v>26</v>
      </c>
      <c r="C14" s="48"/>
      <c r="D14" s="49">
        <f>SUM(D11:D13)</f>
        <v>412652124</v>
      </c>
      <c r="E14" s="50">
        <f>SUM(E11:E13)</f>
        <v>429422271</v>
      </c>
      <c r="F14" s="50">
        <f>SUM(F11:F13)</f>
        <v>-16770147</v>
      </c>
      <c r="G14" s="144">
        <f>(+D14/E14)-1</f>
        <v>-3.9052811492396922E-2</v>
      </c>
      <c r="H14" s="76"/>
    </row>
    <row r="15" spans="1:9" ht="13.5" thickTop="1">
      <c r="A15" s="6"/>
      <c r="B15" s="135"/>
      <c r="C15" s="48"/>
      <c r="D15" s="45"/>
      <c r="E15" s="52"/>
      <c r="F15" s="52"/>
      <c r="G15" s="140"/>
      <c r="H15" s="76"/>
    </row>
    <row r="16" spans="1:9">
      <c r="A16" s="6"/>
      <c r="B16" s="116" t="s">
        <v>214</v>
      </c>
      <c r="C16" s="81"/>
      <c r="D16" s="83"/>
      <c r="E16" s="83"/>
      <c r="F16" s="83"/>
      <c r="G16" s="134"/>
      <c r="H16" s="76"/>
    </row>
    <row r="17" spans="1:13">
      <c r="A17" s="6"/>
      <c r="B17" s="81" t="s">
        <v>204</v>
      </c>
      <c r="C17" s="45"/>
      <c r="D17" s="126">
        <f>+'Balance Tributario dic 2019'!H92</f>
        <v>159783210</v>
      </c>
      <c r="E17" s="85">
        <v>156854664</v>
      </c>
      <c r="F17" s="83">
        <f>+D17-E17</f>
        <v>2928546</v>
      </c>
      <c r="G17" s="134">
        <f t="shared" ref="G17:G24" si="0">(+D17/E17)-1</f>
        <v>1.8670442595191128E-2</v>
      </c>
      <c r="H17" s="76">
        <v>12</v>
      </c>
      <c r="I17" s="73">
        <v>33</v>
      </c>
    </row>
    <row r="18" spans="1:13">
      <c r="A18" s="6"/>
      <c r="B18" s="81" t="s">
        <v>14</v>
      </c>
      <c r="C18" s="45"/>
      <c r="D18" s="126">
        <f>+'Balance Tributario dic 2019'!H93</f>
        <v>2292124</v>
      </c>
      <c r="E18" s="85">
        <v>2255678</v>
      </c>
      <c r="F18" s="83">
        <f>+D18-E18</f>
        <v>36446</v>
      </c>
      <c r="G18" s="134">
        <f t="shared" si="0"/>
        <v>1.6157448004546771E-2</v>
      </c>
      <c r="H18" s="76">
        <v>12</v>
      </c>
      <c r="I18" s="73">
        <v>33</v>
      </c>
    </row>
    <row r="19" spans="1:13">
      <c r="A19" s="6"/>
      <c r="B19" s="81" t="s">
        <v>44</v>
      </c>
      <c r="C19" s="45"/>
      <c r="D19" s="126">
        <f>+'Balance Tributario dic 2019'!H95</f>
        <v>2293865</v>
      </c>
      <c r="E19" s="85">
        <v>2413702</v>
      </c>
      <c r="F19" s="83">
        <f>+D19-E19</f>
        <v>-119837</v>
      </c>
      <c r="G19" s="134">
        <f t="shared" si="0"/>
        <v>-4.9648631024045264E-2</v>
      </c>
      <c r="H19" s="76">
        <v>12</v>
      </c>
      <c r="I19" s="73">
        <v>33</v>
      </c>
    </row>
    <row r="20" spans="1:13">
      <c r="A20" s="6"/>
      <c r="B20" s="81" t="s">
        <v>45</v>
      </c>
      <c r="C20" s="45"/>
      <c r="D20" s="126">
        <f>+'Balance Tributario dic 2019'!H96</f>
        <v>5149074</v>
      </c>
      <c r="E20" s="85">
        <v>5645053</v>
      </c>
      <c r="F20" s="83">
        <f>+D20-E20</f>
        <v>-495979</v>
      </c>
      <c r="G20" s="134">
        <f t="shared" si="0"/>
        <v>-8.7860822564464813E-2</v>
      </c>
      <c r="H20" s="76">
        <v>12</v>
      </c>
      <c r="I20" s="73">
        <v>33</v>
      </c>
    </row>
    <row r="21" spans="1:13">
      <c r="A21" s="6"/>
      <c r="B21" s="141" t="s">
        <v>184</v>
      </c>
      <c r="C21" s="179"/>
      <c r="D21" s="143">
        <f>+'Balance Tributario dic 2019'!H99</f>
        <v>643800</v>
      </c>
      <c r="E21" s="180">
        <v>645221</v>
      </c>
      <c r="F21" s="148">
        <f>+D21-E21</f>
        <v>-1421</v>
      </c>
      <c r="G21" s="181">
        <f t="shared" si="0"/>
        <v>-2.2023461728617466E-3</v>
      </c>
      <c r="H21" s="76"/>
      <c r="K21" s="207"/>
    </row>
    <row r="22" spans="1:13" ht="15" customHeight="1" thickBot="1">
      <c r="A22" s="6"/>
      <c r="B22" s="81"/>
      <c r="C22" s="45" t="s">
        <v>65</v>
      </c>
      <c r="D22" s="182">
        <f>SUM(D17:D21)</f>
        <v>170162073</v>
      </c>
      <c r="E22" s="49">
        <f>SUM(E17:E21)</f>
        <v>167814318</v>
      </c>
      <c r="F22" s="183">
        <f>SUM(F17:F21)</f>
        <v>2347755</v>
      </c>
      <c r="G22" s="184">
        <f t="shared" si="0"/>
        <v>1.3990194805666212E-2</v>
      </c>
      <c r="H22" s="76"/>
    </row>
    <row r="23" spans="1:13" ht="13.5" thickTop="1">
      <c r="A23" s="6"/>
      <c r="B23" s="81"/>
      <c r="C23" s="45"/>
      <c r="D23" s="126"/>
      <c r="E23" s="85"/>
      <c r="F23" s="83"/>
      <c r="G23" s="134"/>
      <c r="H23" s="76"/>
    </row>
    <row r="24" spans="1:13" ht="15.75" customHeight="1" thickBot="1">
      <c r="A24" s="6"/>
      <c r="B24" s="113" t="s">
        <v>255</v>
      </c>
      <c r="C24" s="145"/>
      <c r="D24" s="49">
        <f>+D14-D22</f>
        <v>242490051</v>
      </c>
      <c r="E24" s="49">
        <f>+E14-E22</f>
        <v>261607953</v>
      </c>
      <c r="F24" s="49">
        <f>+F14-F22</f>
        <v>-19117902</v>
      </c>
      <c r="G24" s="146">
        <f t="shared" si="0"/>
        <v>-7.3078443452367026E-2</v>
      </c>
      <c r="H24" s="76"/>
    </row>
    <row r="25" spans="1:13" ht="15.75" customHeight="1" thickTop="1">
      <c r="A25" s="6"/>
      <c r="B25" s="135"/>
      <c r="C25" s="48"/>
      <c r="D25" s="45"/>
      <c r="E25" s="52"/>
      <c r="F25" s="52"/>
      <c r="G25" s="140"/>
      <c r="H25" s="76"/>
    </row>
    <row r="26" spans="1:13">
      <c r="A26" s="6"/>
      <c r="B26" s="81"/>
      <c r="C26" s="139"/>
      <c r="D26" s="126"/>
      <c r="E26" s="83"/>
      <c r="F26" s="83"/>
      <c r="G26" s="134"/>
      <c r="H26" s="76"/>
    </row>
    <row r="27" spans="1:13" ht="13.5" thickBot="1">
      <c r="B27" s="112" t="s">
        <v>27</v>
      </c>
      <c r="C27" s="139"/>
      <c r="D27" s="46" t="s">
        <v>23</v>
      </c>
      <c r="E27" s="46" t="s">
        <v>25</v>
      </c>
      <c r="F27" s="51"/>
      <c r="G27" s="134"/>
      <c r="H27" s="76"/>
    </row>
    <row r="28" spans="1:13">
      <c r="B28" s="22"/>
      <c r="C28" s="139"/>
      <c r="D28" s="126"/>
      <c r="E28" s="83"/>
      <c r="F28" s="83"/>
      <c r="G28" s="134"/>
      <c r="H28" s="76"/>
    </row>
    <row r="29" spans="1:13">
      <c r="A29" s="6"/>
      <c r="B29" s="81" t="s">
        <v>16</v>
      </c>
      <c r="C29" s="45"/>
      <c r="D29" s="126">
        <f>+'Balance Tributario dic 2019'!I119</f>
        <v>26746837</v>
      </c>
      <c r="E29" s="85">
        <v>27785640</v>
      </c>
      <c r="F29" s="83">
        <f>+D29-E29</f>
        <v>-1038803</v>
      </c>
      <c r="G29" s="134">
        <f t="shared" ref="G29:G37" si="1">(+D29/E29)-1</f>
        <v>-3.7386326174239648E-2</v>
      </c>
      <c r="H29" s="76"/>
    </row>
    <row r="30" spans="1:13">
      <c r="A30" s="6"/>
      <c r="B30" s="81" t="s">
        <v>87</v>
      </c>
      <c r="C30" s="45"/>
      <c r="D30" s="126">
        <f>+'Balance Tributario dic 2019'!I120</f>
        <v>911000</v>
      </c>
      <c r="E30" s="85">
        <v>619600</v>
      </c>
      <c r="F30" s="83">
        <f t="shared" ref="F30:F36" si="2">+D30-E30</f>
        <v>291400</v>
      </c>
      <c r="G30" s="134">
        <f t="shared" si="1"/>
        <v>0.47030342156229832</v>
      </c>
      <c r="H30" s="76"/>
      <c r="J30" s="161"/>
      <c r="K30" s="161"/>
      <c r="L30" s="161"/>
      <c r="M30" s="161"/>
    </row>
    <row r="31" spans="1:13">
      <c r="B31" s="81" t="s">
        <v>17</v>
      </c>
      <c r="C31" s="83"/>
      <c r="D31" s="126">
        <f>+'Balance Tributario dic 2019'!I107+'Balance Tributario dic 2019'!I113+'Balance Tributario dic 2019'!I121</f>
        <v>13859805</v>
      </c>
      <c r="E31" s="126">
        <v>11914740</v>
      </c>
      <c r="F31" s="83">
        <f t="shared" si="2"/>
        <v>1945065</v>
      </c>
      <c r="G31" s="134">
        <f t="shared" si="1"/>
        <v>0.16324863152699942</v>
      </c>
      <c r="H31" s="78"/>
      <c r="I31" s="74"/>
      <c r="J31" s="161"/>
      <c r="K31" s="161"/>
      <c r="L31" s="161"/>
      <c r="M31" s="161"/>
    </row>
    <row r="32" spans="1:13">
      <c r="B32" s="81" t="s">
        <v>188</v>
      </c>
      <c r="C32" s="83"/>
      <c r="D32" s="126">
        <f>+'Balance Tributario dic 2019'!I122</f>
        <v>1958850</v>
      </c>
      <c r="E32" s="126">
        <v>2270720</v>
      </c>
      <c r="F32" s="83">
        <f t="shared" si="2"/>
        <v>-311870</v>
      </c>
      <c r="G32" s="134">
        <f>(+D32/E32)-1</f>
        <v>-0.13734410231116123</v>
      </c>
      <c r="H32" s="78"/>
      <c r="I32" s="74"/>
    </row>
    <row r="33" spans="1:11">
      <c r="B33" s="81" t="s">
        <v>185</v>
      </c>
      <c r="C33" s="83"/>
      <c r="D33" s="126">
        <f>+'Balance Tributario dic 2019'!I110</f>
        <v>5040000</v>
      </c>
      <c r="E33" s="126">
        <v>5120000</v>
      </c>
      <c r="F33" s="83">
        <f t="shared" si="2"/>
        <v>-80000</v>
      </c>
      <c r="G33" s="134">
        <f t="shared" si="1"/>
        <v>-1.5625E-2</v>
      </c>
      <c r="H33" s="78"/>
      <c r="I33" s="74"/>
      <c r="K33" s="147"/>
    </row>
    <row r="34" spans="1:11">
      <c r="B34" s="81" t="s">
        <v>15</v>
      </c>
      <c r="C34" s="83"/>
      <c r="D34" s="126">
        <f>+'Balance Tributario dic 2019'!I118+'Balance Tributario dic 2019'!I123+'Balance Tributario dic 2019'!I124+'Balance Tributario dic 2019'!I125</f>
        <v>6398567</v>
      </c>
      <c r="E34" s="126">
        <v>9724673</v>
      </c>
      <c r="F34" s="83">
        <f t="shared" si="2"/>
        <v>-3326106</v>
      </c>
      <c r="G34" s="134">
        <f t="shared" si="1"/>
        <v>-0.34202754169728899</v>
      </c>
      <c r="H34" s="78"/>
      <c r="I34" s="74"/>
      <c r="K34" s="147"/>
    </row>
    <row r="35" spans="1:11">
      <c r="B35" s="81" t="s">
        <v>293</v>
      </c>
      <c r="C35" s="83"/>
      <c r="D35" s="126">
        <v>0</v>
      </c>
      <c r="E35" s="126">
        <v>22029000</v>
      </c>
      <c r="F35" s="83"/>
      <c r="G35" s="134">
        <v>1</v>
      </c>
      <c r="H35" s="78"/>
      <c r="I35" s="74"/>
      <c r="K35" s="147"/>
    </row>
    <row r="36" spans="1:11" s="161" customFormat="1">
      <c r="B36" s="141" t="s">
        <v>328</v>
      </c>
      <c r="C36" s="148"/>
      <c r="D36" s="126">
        <f>+'Balance Tributario dic 2019'!I126</f>
        <v>18719000</v>
      </c>
      <c r="E36" s="126">
        <v>0</v>
      </c>
      <c r="F36" s="83">
        <f t="shared" si="2"/>
        <v>18719000</v>
      </c>
      <c r="G36" s="134">
        <v>1</v>
      </c>
      <c r="H36" s="76">
        <v>11</v>
      </c>
      <c r="I36" s="75">
        <v>32</v>
      </c>
    </row>
    <row r="37" spans="1:11" ht="17.25" customHeight="1" thickBot="1">
      <c r="B37" s="135" t="s">
        <v>28</v>
      </c>
      <c r="C37" s="52"/>
      <c r="D37" s="49">
        <f>SUM(D29:D36)</f>
        <v>73634059</v>
      </c>
      <c r="E37" s="49">
        <f>SUM(E29:E36)</f>
        <v>79464373</v>
      </c>
      <c r="F37" s="49">
        <f>SUM(F29:F36)</f>
        <v>16198686</v>
      </c>
      <c r="G37" s="146">
        <f t="shared" si="1"/>
        <v>-7.3370163003740108E-2</v>
      </c>
      <c r="H37" s="76"/>
    </row>
    <row r="38" spans="1:11" ht="13.5" thickTop="1">
      <c r="B38" s="101"/>
      <c r="C38" s="129"/>
      <c r="D38" s="149"/>
      <c r="E38" s="129"/>
      <c r="F38" s="129"/>
      <c r="G38" s="134"/>
      <c r="H38" s="76"/>
    </row>
    <row r="39" spans="1:11" ht="15.75" customHeight="1" thickBot="1">
      <c r="B39" s="113" t="s">
        <v>329</v>
      </c>
      <c r="C39" s="145"/>
      <c r="D39" s="49">
        <f>+D24+D37</f>
        <v>316124110</v>
      </c>
      <c r="E39" s="49">
        <f>+E24+E37</f>
        <v>341072326</v>
      </c>
      <c r="F39" s="49">
        <f>+F24+F37</f>
        <v>-2919216</v>
      </c>
      <c r="G39" s="146">
        <f>(+D39/E39)-1</f>
        <v>-7.3146409421677938E-2</v>
      </c>
      <c r="H39" s="76"/>
      <c r="K39" s="147"/>
    </row>
    <row r="40" spans="1:11" ht="13.5" thickTop="1">
      <c r="B40" s="101"/>
      <c r="C40" s="129"/>
      <c r="D40" s="129"/>
      <c r="E40" s="129"/>
      <c r="F40" s="129"/>
      <c r="G40" s="134"/>
      <c r="H40" s="76"/>
    </row>
    <row r="41" spans="1:11" ht="16.5" customHeight="1" thickBot="1">
      <c r="B41" s="111" t="s">
        <v>30</v>
      </c>
      <c r="C41" s="136"/>
      <c r="D41" s="46" t="s">
        <v>23</v>
      </c>
      <c r="E41" s="46" t="s">
        <v>25</v>
      </c>
      <c r="F41" s="51"/>
      <c r="G41" s="134"/>
      <c r="H41" s="76"/>
      <c r="K41" s="147"/>
    </row>
    <row r="42" spans="1:11" ht="12" customHeight="1">
      <c r="B42" s="114"/>
      <c r="C42" s="53"/>
      <c r="D42" s="53"/>
      <c r="E42" s="54"/>
      <c r="F42" s="54"/>
      <c r="G42" s="134"/>
      <c r="H42" s="76"/>
    </row>
    <row r="43" spans="1:11" ht="14.25" customHeight="1">
      <c r="B43" s="22" t="s">
        <v>220</v>
      </c>
      <c r="C43" s="53"/>
      <c r="D43" s="53"/>
      <c r="E43" s="54"/>
      <c r="F43" s="54"/>
      <c r="G43" s="134"/>
    </row>
    <row r="44" spans="1:11">
      <c r="A44" s="6"/>
      <c r="B44" s="81" t="s">
        <v>63</v>
      </c>
      <c r="C44" s="83"/>
      <c r="D44" s="83">
        <f>+'Balance Tributario dic 2019'!H49+'Balance Tributario dic 2019'!H51+'Balance Tributario dic 2019'!H53+'Balance Tributario dic 2019'!H57+'Balance Tributario dic 2019'!H55</f>
        <v>66928331</v>
      </c>
      <c r="E44" s="83">
        <v>61622456</v>
      </c>
      <c r="F44" s="83">
        <f>+D44-E44</f>
        <v>5305875</v>
      </c>
      <c r="G44" s="134">
        <f t="shared" ref="G44:G50" si="3">(+D44/E44)-1</f>
        <v>8.6102945978005163E-2</v>
      </c>
      <c r="H44" s="76" t="s">
        <v>194</v>
      </c>
      <c r="I44" s="73">
        <v>31</v>
      </c>
    </row>
    <row r="45" spans="1:11">
      <c r="A45" s="6"/>
      <c r="B45" s="81" t="s">
        <v>216</v>
      </c>
      <c r="C45" s="83"/>
      <c r="D45" s="83">
        <f>+'Balance Tributario dic 2019'!H50</f>
        <v>92620</v>
      </c>
      <c r="E45" s="83">
        <v>302880</v>
      </c>
      <c r="F45" s="83">
        <f>+D45-E45</f>
        <v>-210260</v>
      </c>
      <c r="G45" s="134">
        <f t="shared" si="3"/>
        <v>-0.69420232435287899</v>
      </c>
      <c r="H45" s="76"/>
    </row>
    <row r="46" spans="1:11" s="161" customFormat="1">
      <c r="A46" s="208"/>
      <c r="B46" s="81" t="s">
        <v>282</v>
      </c>
      <c r="C46" s="83"/>
      <c r="D46" s="83">
        <f>'Balance Tributario dic 2019'!H52</f>
        <v>741012</v>
      </c>
      <c r="E46" s="83">
        <v>4390516</v>
      </c>
      <c r="F46" s="83"/>
      <c r="G46" s="134">
        <f t="shared" si="3"/>
        <v>-0.83122439367035672</v>
      </c>
      <c r="H46" s="76">
        <v>7</v>
      </c>
      <c r="I46" s="76">
        <v>29</v>
      </c>
    </row>
    <row r="47" spans="1:11" s="161" customFormat="1">
      <c r="A47" s="208"/>
      <c r="B47" s="81" t="s">
        <v>353</v>
      </c>
      <c r="C47" s="83"/>
      <c r="D47" s="83">
        <f>+'Balance Tributario dic 2019'!H89</f>
        <v>9842768</v>
      </c>
      <c r="E47" s="83">
        <v>12665503</v>
      </c>
      <c r="F47" s="83">
        <f>+D47-E47</f>
        <v>-2822735</v>
      </c>
      <c r="G47" s="134">
        <f t="shared" si="3"/>
        <v>-0.22286797452892315</v>
      </c>
      <c r="H47" s="76"/>
      <c r="I47" s="76"/>
    </row>
    <row r="48" spans="1:11" s="161" customFormat="1" ht="12.75" customHeight="1">
      <c r="B48" s="81" t="s">
        <v>355</v>
      </c>
      <c r="C48" s="83"/>
      <c r="D48" s="83">
        <f>+'Balance Tributario dic 2019'!H54+'Balance Tributario dic 2019'!H56</f>
        <v>100000</v>
      </c>
      <c r="E48" s="83">
        <v>75000</v>
      </c>
      <c r="F48" s="83">
        <f>+D48-E48</f>
        <v>25000</v>
      </c>
      <c r="G48" s="134">
        <f t="shared" si="3"/>
        <v>0.33333333333333326</v>
      </c>
      <c r="H48" s="76"/>
      <c r="I48" s="76"/>
    </row>
    <row r="49" spans="2:12" ht="12.75" customHeight="1">
      <c r="B49" s="81" t="s">
        <v>12</v>
      </c>
      <c r="C49" s="83"/>
      <c r="D49" s="83">
        <f>+'Balance Tributario dic 2019'!H74</f>
        <v>6805556</v>
      </c>
      <c r="E49" s="83">
        <v>7671609</v>
      </c>
      <c r="F49" s="83">
        <f>+D49-E49</f>
        <v>-866053</v>
      </c>
      <c r="G49" s="134">
        <f t="shared" si="3"/>
        <v>-0.1128906595735002</v>
      </c>
      <c r="H49" s="76"/>
    </row>
    <row r="50" spans="2:12" ht="12.75" customHeight="1" thickBot="1">
      <c r="B50" s="81"/>
      <c r="C50" s="83" t="s">
        <v>65</v>
      </c>
      <c r="D50" s="150">
        <f>SUM(D44:D49)</f>
        <v>84510287</v>
      </c>
      <c r="E50" s="150">
        <f>SUM(E44:E49)</f>
        <v>86727964</v>
      </c>
      <c r="F50" s="150">
        <f>SUM(F44:F49)</f>
        <v>1431827</v>
      </c>
      <c r="G50" s="146">
        <f t="shared" si="3"/>
        <v>-2.5570495347959521E-2</v>
      </c>
      <c r="H50" s="76"/>
    </row>
    <row r="51" spans="2:12" ht="12.75" customHeight="1" thickTop="1">
      <c r="B51" s="81"/>
      <c r="C51" s="83"/>
      <c r="D51" s="83"/>
      <c r="E51" s="83"/>
      <c r="F51" s="83"/>
      <c r="G51" s="134"/>
      <c r="H51" s="76"/>
    </row>
    <row r="52" spans="2:12" ht="12.75" customHeight="1">
      <c r="B52" s="141"/>
      <c r="C52" s="148"/>
      <c r="D52" s="148"/>
      <c r="E52" s="148"/>
      <c r="F52" s="148"/>
      <c r="G52" s="151"/>
      <c r="H52" s="151"/>
      <c r="I52" s="152"/>
    </row>
    <row r="53" spans="2:12" ht="12.75" customHeight="1">
      <c r="B53" s="81"/>
      <c r="C53" s="83"/>
      <c r="D53" s="83"/>
      <c r="E53" s="83"/>
      <c r="F53" s="83"/>
      <c r="G53" s="82"/>
      <c r="H53" s="171" t="s">
        <v>256</v>
      </c>
      <c r="I53" s="104"/>
    </row>
    <row r="54" spans="2:12" ht="12.75" customHeight="1">
      <c r="B54" s="81"/>
      <c r="C54" s="83"/>
      <c r="D54" s="83"/>
      <c r="E54" s="83"/>
      <c r="F54" s="83"/>
      <c r="G54" s="134"/>
      <c r="H54" s="76"/>
    </row>
    <row r="55" spans="2:12" ht="12.75" customHeight="1">
      <c r="B55" s="22" t="s">
        <v>32</v>
      </c>
      <c r="C55" s="83"/>
      <c r="D55" s="83"/>
      <c r="E55" s="83"/>
      <c r="F55" s="83"/>
      <c r="G55" s="134"/>
      <c r="H55" s="76"/>
    </row>
    <row r="56" spans="2:12" ht="12.75" customHeight="1">
      <c r="B56" s="81" t="s">
        <v>6</v>
      </c>
      <c r="C56" s="83"/>
      <c r="D56" s="83">
        <f>+'Balance Tributario dic 2019'!H58</f>
        <v>470620</v>
      </c>
      <c r="E56" s="83">
        <v>368950</v>
      </c>
      <c r="F56" s="83">
        <f>+D56-E56</f>
        <v>101670</v>
      </c>
      <c r="G56" s="134">
        <f t="shared" ref="G56:G61" si="4">(+D56/E56)-1</f>
        <v>0.27556579482314669</v>
      </c>
      <c r="H56" s="76"/>
    </row>
    <row r="57" spans="2:12" ht="12.75" customHeight="1">
      <c r="B57" s="81" t="s">
        <v>7</v>
      </c>
      <c r="C57" s="83"/>
      <c r="D57" s="83">
        <f>+'Balance Tributario dic 2019'!H59</f>
        <v>3946254</v>
      </c>
      <c r="E57" s="83">
        <v>3921251</v>
      </c>
      <c r="F57" s="83">
        <f>+D57-E57</f>
        <v>25003</v>
      </c>
      <c r="G57" s="134">
        <f t="shared" si="4"/>
        <v>6.3762814469157103E-3</v>
      </c>
      <c r="H57" s="76"/>
    </row>
    <row r="58" spans="2:12" ht="12.75" customHeight="1">
      <c r="B58" s="81" t="s">
        <v>294</v>
      </c>
      <c r="C58" s="83"/>
      <c r="D58" s="83">
        <f>+'Balance Tributario dic 2019'!H60+'Balance Tributario dic 2019'!H63</f>
        <v>6518852</v>
      </c>
      <c r="E58" s="83">
        <v>3415490</v>
      </c>
      <c r="F58" s="83">
        <f>+D58-E58</f>
        <v>3103362</v>
      </c>
      <c r="G58" s="134">
        <f t="shared" si="4"/>
        <v>0.90861399096469331</v>
      </c>
      <c r="H58" s="76"/>
      <c r="I58" s="76"/>
      <c r="J58" s="209"/>
      <c r="K58" s="161"/>
      <c r="L58" s="161"/>
    </row>
    <row r="59" spans="2:12" ht="12.75" customHeight="1">
      <c r="B59" s="81" t="s">
        <v>84</v>
      </c>
      <c r="C59" s="83"/>
      <c r="D59" s="83">
        <f>+'Balance Tributario dic 2019'!H61</f>
        <v>2878184</v>
      </c>
      <c r="E59" s="83">
        <v>2863506</v>
      </c>
      <c r="F59" s="83">
        <f>+D59-E59</f>
        <v>14678</v>
      </c>
      <c r="G59" s="134">
        <f t="shared" si="4"/>
        <v>5.1258841434240754E-3</v>
      </c>
      <c r="H59" s="76"/>
    </row>
    <row r="60" spans="2:12" ht="12.75" customHeight="1">
      <c r="B60" s="81" t="s">
        <v>8</v>
      </c>
      <c r="C60" s="83"/>
      <c r="D60" s="83">
        <f>+'Balance Tributario dic 2019'!H62</f>
        <v>1163885</v>
      </c>
      <c r="E60" s="83">
        <v>1126507</v>
      </c>
      <c r="F60" s="83">
        <f>+D60-E60</f>
        <v>37378</v>
      </c>
      <c r="G60" s="134">
        <f t="shared" si="4"/>
        <v>3.3180441843681407E-2</v>
      </c>
      <c r="H60" s="76"/>
    </row>
    <row r="61" spans="2:12" ht="12.75" customHeight="1" thickBot="1">
      <c r="B61" s="81"/>
      <c r="C61" s="83" t="s">
        <v>65</v>
      </c>
      <c r="D61" s="150">
        <f>SUM(D56:D60)</f>
        <v>14977795</v>
      </c>
      <c r="E61" s="150">
        <f>SUM(E56:E60)</f>
        <v>11695704</v>
      </c>
      <c r="F61" s="150">
        <f>SUM(F56:F60)</f>
        <v>3282091</v>
      </c>
      <c r="G61" s="134">
        <f t="shared" si="4"/>
        <v>0.28062363753391839</v>
      </c>
      <c r="H61" s="76"/>
    </row>
    <row r="62" spans="2:12" ht="12.75" customHeight="1" thickTop="1">
      <c r="B62" s="22" t="s">
        <v>30</v>
      </c>
      <c r="C62" s="83"/>
      <c r="D62" s="83"/>
      <c r="E62" s="83"/>
      <c r="F62" s="83"/>
      <c r="G62" s="134"/>
      <c r="H62" s="76"/>
    </row>
    <row r="63" spans="2:12" ht="12.75" customHeight="1">
      <c r="B63" s="81" t="s">
        <v>179</v>
      </c>
      <c r="C63" s="83"/>
      <c r="D63" s="83">
        <f>+'Balance Tributario dic 2019'!H85</f>
        <v>2792701</v>
      </c>
      <c r="E63" s="83">
        <v>2454760</v>
      </c>
      <c r="F63" s="83">
        <f t="shared" ref="F63:F77" si="5">+D63-E63</f>
        <v>337941</v>
      </c>
      <c r="G63" s="134">
        <f t="shared" ref="G63:G78" si="6">(+D63/E63)-1</f>
        <v>0.13766763349573896</v>
      </c>
      <c r="H63" s="76"/>
      <c r="I63" s="82"/>
    </row>
    <row r="64" spans="2:12">
      <c r="B64" s="81" t="s">
        <v>33</v>
      </c>
      <c r="C64" s="83"/>
      <c r="D64" s="83">
        <f>+'Balance Tributario dic 2019'!H64</f>
        <v>602530</v>
      </c>
      <c r="E64" s="83">
        <v>714940</v>
      </c>
      <c r="F64" s="83">
        <f t="shared" si="5"/>
        <v>-112410</v>
      </c>
      <c r="G64" s="134">
        <f t="shared" si="6"/>
        <v>-0.15722997734075583</v>
      </c>
      <c r="H64" s="76"/>
      <c r="I64" s="161"/>
      <c r="J64" s="161"/>
      <c r="K64" s="161"/>
      <c r="L64" s="161"/>
    </row>
    <row r="65" spans="2:17">
      <c r="B65" s="81" t="s">
        <v>9</v>
      </c>
      <c r="C65" s="83"/>
      <c r="D65" s="83">
        <f>+'Balance Tributario dic 2019'!H65+'Balance Tributario dic 2019'!H75</f>
        <v>7855061</v>
      </c>
      <c r="E65" s="83">
        <v>8452671</v>
      </c>
      <c r="F65" s="83">
        <f t="shared" si="5"/>
        <v>-597610</v>
      </c>
      <c r="G65" s="134">
        <f t="shared" si="6"/>
        <v>-7.0700728799216295E-2</v>
      </c>
      <c r="H65" s="76"/>
      <c r="I65" s="161"/>
      <c r="J65" s="161"/>
      <c r="K65" s="161"/>
      <c r="L65" s="161"/>
    </row>
    <row r="66" spans="2:17">
      <c r="B66" s="81" t="s">
        <v>34</v>
      </c>
      <c r="C66" s="83"/>
      <c r="D66" s="83">
        <f>+'Balance Tributario dic 2019'!H66</f>
        <v>1908802</v>
      </c>
      <c r="E66" s="83">
        <v>2162815</v>
      </c>
      <c r="F66" s="83">
        <f t="shared" si="5"/>
        <v>-254013</v>
      </c>
      <c r="G66" s="134">
        <f t="shared" si="6"/>
        <v>-0.11744555128385925</v>
      </c>
      <c r="H66" s="76"/>
      <c r="I66" s="161"/>
      <c r="J66" s="161"/>
      <c r="K66" s="161"/>
      <c r="L66" s="161"/>
    </row>
    <row r="67" spans="2:17">
      <c r="B67" s="81" t="s">
        <v>35</v>
      </c>
      <c r="C67" s="83"/>
      <c r="D67" s="83">
        <f>+'Balance Tributario dic 2019'!H67</f>
        <v>265500</v>
      </c>
      <c r="E67" s="83">
        <v>548500</v>
      </c>
      <c r="F67" s="83">
        <f t="shared" si="5"/>
        <v>-283000</v>
      </c>
      <c r="G67" s="134">
        <f t="shared" si="6"/>
        <v>-0.51595259799453053</v>
      </c>
      <c r="H67" s="76"/>
      <c r="I67" s="161"/>
      <c r="J67" s="161"/>
      <c r="K67" s="161"/>
      <c r="L67" s="161"/>
    </row>
    <row r="68" spans="2:17">
      <c r="B68" s="81" t="s">
        <v>257</v>
      </c>
      <c r="C68" s="83"/>
      <c r="D68" s="83">
        <f>+'Balance Tributario dic 2019'!H101</f>
        <v>1582780</v>
      </c>
      <c r="E68" s="83">
        <v>1479600</v>
      </c>
      <c r="F68" s="83">
        <f t="shared" si="5"/>
        <v>103180</v>
      </c>
      <c r="G68" s="134">
        <f t="shared" si="6"/>
        <v>6.9735063530683927E-2</v>
      </c>
      <c r="H68" s="76"/>
      <c r="I68" s="161"/>
      <c r="J68" s="161"/>
      <c r="K68" s="161"/>
      <c r="L68" s="161"/>
    </row>
    <row r="69" spans="2:17" ht="12.75" customHeight="1">
      <c r="B69" s="81" t="s">
        <v>36</v>
      </c>
      <c r="C69" s="83"/>
      <c r="D69" s="83">
        <f>+'Balance Tributario dic 2019'!H68</f>
        <v>1316685</v>
      </c>
      <c r="E69" s="83">
        <v>1474865</v>
      </c>
      <c r="F69" s="83">
        <f t="shared" si="5"/>
        <v>-158180</v>
      </c>
      <c r="G69" s="134">
        <f t="shared" si="6"/>
        <v>-0.10725049411302057</v>
      </c>
      <c r="H69" s="76"/>
      <c r="I69" s="161"/>
      <c r="J69" s="161"/>
      <c r="K69" s="161"/>
      <c r="L69" s="161"/>
    </row>
    <row r="70" spans="2:17" ht="12.75" customHeight="1">
      <c r="B70" s="81" t="s">
        <v>10</v>
      </c>
      <c r="C70" s="81"/>
      <c r="D70" s="83">
        <f>+'Balance Tributario dic 2019'!H69</f>
        <v>713390</v>
      </c>
      <c r="E70" s="83">
        <v>678720</v>
      </c>
      <c r="F70" s="83">
        <f t="shared" si="5"/>
        <v>34670</v>
      </c>
      <c r="G70" s="134">
        <f t="shared" si="6"/>
        <v>5.1081447430457283E-2</v>
      </c>
      <c r="H70" s="76"/>
      <c r="I70" s="161"/>
      <c r="J70" s="161"/>
      <c r="K70" s="161"/>
      <c r="L70" s="161"/>
    </row>
    <row r="71" spans="2:17" ht="12.75" customHeight="1">
      <c r="B71" s="115" t="s">
        <v>37</v>
      </c>
      <c r="C71" s="81"/>
      <c r="D71" s="83">
        <f>+'Balance Tributario dic 2019'!H70</f>
        <v>149390</v>
      </c>
      <c r="E71" s="83">
        <v>118500</v>
      </c>
      <c r="F71" s="83">
        <f t="shared" si="5"/>
        <v>30890</v>
      </c>
      <c r="G71" s="134">
        <f t="shared" si="6"/>
        <v>0.26067510548523209</v>
      </c>
      <c r="H71" s="76"/>
      <c r="I71" s="161"/>
      <c r="J71" s="161"/>
      <c r="K71" s="161"/>
      <c r="L71" s="161"/>
    </row>
    <row r="72" spans="2:17">
      <c r="B72" s="115" t="s">
        <v>38</v>
      </c>
      <c r="C72" s="81"/>
      <c r="D72" s="83">
        <f>+'Balance Tributario dic 2019'!H71</f>
        <v>3414970</v>
      </c>
      <c r="E72" s="83">
        <v>2519416</v>
      </c>
      <c r="F72" s="83">
        <f t="shared" si="5"/>
        <v>895554</v>
      </c>
      <c r="G72" s="134">
        <f t="shared" si="6"/>
        <v>0.35546094809273265</v>
      </c>
      <c r="H72" s="76"/>
      <c r="I72" s="161"/>
      <c r="J72" s="161"/>
      <c r="K72" s="161"/>
      <c r="L72" s="161"/>
    </row>
    <row r="73" spans="2:17">
      <c r="B73" s="115" t="s">
        <v>364</v>
      </c>
      <c r="C73" s="81"/>
      <c r="D73" s="83">
        <f>+'Balance Tributario dic 2019'!H72</f>
        <v>78350</v>
      </c>
      <c r="E73" s="83">
        <v>135200</v>
      </c>
      <c r="F73" s="83">
        <f t="shared" si="5"/>
        <v>-56850</v>
      </c>
      <c r="G73" s="134">
        <f t="shared" si="6"/>
        <v>-0.42048816568047342</v>
      </c>
      <c r="H73" s="76"/>
      <c r="I73" s="161"/>
      <c r="J73" s="161"/>
      <c r="K73" s="161"/>
      <c r="L73" s="161"/>
      <c r="M73" s="161"/>
      <c r="N73" s="161"/>
      <c r="O73" s="161"/>
      <c r="P73" s="161"/>
      <c r="Q73" s="161"/>
    </row>
    <row r="74" spans="2:17">
      <c r="B74" s="115" t="s">
        <v>11</v>
      </c>
      <c r="C74" s="81"/>
      <c r="D74" s="83">
        <f>+'Balance Tributario dic 2019'!H73</f>
        <v>335792</v>
      </c>
      <c r="E74" s="83">
        <v>389744</v>
      </c>
      <c r="F74" s="83">
        <f t="shared" si="5"/>
        <v>-53952</v>
      </c>
      <c r="G74" s="134">
        <f t="shared" si="6"/>
        <v>-0.13842932796912844</v>
      </c>
      <c r="H74" s="76"/>
      <c r="I74" s="161"/>
      <c r="J74" s="161"/>
      <c r="K74" s="161"/>
      <c r="L74" s="161"/>
      <c r="M74" s="161"/>
      <c r="N74" s="161"/>
      <c r="O74" s="161"/>
      <c r="P74" s="161"/>
      <c r="Q74" s="161"/>
    </row>
    <row r="75" spans="2:17">
      <c r="B75" s="115" t="s">
        <v>258</v>
      </c>
      <c r="C75" s="81"/>
      <c r="D75" s="83">
        <f>+'Balance Tributario dic 2019'!H76</f>
        <v>13675644</v>
      </c>
      <c r="E75" s="83">
        <v>15335670</v>
      </c>
      <c r="F75" s="83">
        <f t="shared" si="5"/>
        <v>-1660026</v>
      </c>
      <c r="G75" s="134">
        <f t="shared" si="6"/>
        <v>-0.10824606945767612</v>
      </c>
      <c r="H75" s="76"/>
      <c r="I75" s="161"/>
      <c r="J75" s="161"/>
      <c r="K75" s="161"/>
      <c r="L75" s="161"/>
      <c r="M75" s="161"/>
      <c r="N75" s="161"/>
      <c r="O75" s="161"/>
      <c r="P75" s="161"/>
      <c r="Q75" s="161"/>
    </row>
    <row r="76" spans="2:17">
      <c r="B76" s="115" t="s">
        <v>279</v>
      </c>
      <c r="C76" s="81"/>
      <c r="D76" s="83">
        <f>'Balance Tributario dic 2019'!H94</f>
        <v>1927325</v>
      </c>
      <c r="E76" s="83">
        <v>1596685</v>
      </c>
      <c r="F76" s="83">
        <f t="shared" si="5"/>
        <v>330640</v>
      </c>
      <c r="G76" s="134">
        <f t="shared" si="6"/>
        <v>0.20707904188991577</v>
      </c>
      <c r="H76" s="76"/>
      <c r="I76" s="161"/>
      <c r="J76" s="161"/>
      <c r="K76" s="161"/>
      <c r="L76" s="161"/>
      <c r="M76" s="161"/>
      <c r="N76" s="161"/>
      <c r="O76" s="161"/>
      <c r="P76" s="161"/>
      <c r="Q76" s="161"/>
    </row>
    <row r="77" spans="2:17">
      <c r="B77" s="115" t="s">
        <v>13</v>
      </c>
      <c r="C77" s="81"/>
      <c r="D77" s="83">
        <f>+'Balance Tributario dic 2019'!H88</f>
        <v>1164179</v>
      </c>
      <c r="E77" s="83">
        <v>2358080</v>
      </c>
      <c r="F77" s="83">
        <f t="shared" si="5"/>
        <v>-1193901</v>
      </c>
      <c r="G77" s="134">
        <f t="shared" si="6"/>
        <v>-0.50630216108020076</v>
      </c>
      <c r="H77" s="76"/>
      <c r="I77" s="161"/>
      <c r="J77" s="161"/>
      <c r="K77" s="161"/>
      <c r="L77" s="161"/>
      <c r="M77" s="161"/>
      <c r="N77" s="161"/>
      <c r="O77" s="161"/>
      <c r="P77" s="161"/>
      <c r="Q77" s="161"/>
    </row>
    <row r="78" spans="2:17" ht="15.75" customHeight="1" thickBot="1">
      <c r="B78" s="115"/>
      <c r="C78" s="81" t="s">
        <v>65</v>
      </c>
      <c r="D78" s="150">
        <f>SUM(D63:D77)</f>
        <v>37783099</v>
      </c>
      <c r="E78" s="150">
        <f>SUM(E63:E77)</f>
        <v>40420166</v>
      </c>
      <c r="F78" s="150">
        <f>SUM(F63:F77)</f>
        <v>-2637067</v>
      </c>
      <c r="G78" s="146">
        <f t="shared" si="6"/>
        <v>-6.5241369864735388E-2</v>
      </c>
      <c r="H78" s="76"/>
      <c r="I78" s="82"/>
    </row>
    <row r="79" spans="2:17" ht="13.5" thickTop="1">
      <c r="B79" s="115"/>
      <c r="C79" s="81"/>
      <c r="D79" s="83"/>
      <c r="E79" s="83"/>
      <c r="F79" s="83"/>
      <c r="G79" s="134"/>
      <c r="H79" s="76"/>
      <c r="I79" s="82"/>
    </row>
    <row r="80" spans="2:17">
      <c r="B80" s="115"/>
      <c r="C80" s="81"/>
      <c r="D80" s="83"/>
      <c r="E80" s="83"/>
      <c r="F80" s="83"/>
      <c r="G80" s="134"/>
      <c r="H80" s="76"/>
      <c r="I80" s="82"/>
    </row>
    <row r="81" spans="2:13">
      <c r="B81" s="116" t="s">
        <v>39</v>
      </c>
      <c r="C81" s="81"/>
      <c r="D81" s="83"/>
      <c r="E81" s="138"/>
      <c r="F81" s="138"/>
      <c r="G81" s="134"/>
      <c r="H81" s="76"/>
      <c r="I81" s="82"/>
    </row>
    <row r="82" spans="2:13">
      <c r="B82" s="115" t="s">
        <v>40</v>
      </c>
      <c r="C82" s="81"/>
      <c r="D82" s="83">
        <v>0</v>
      </c>
      <c r="E82" s="83">
        <v>1030000</v>
      </c>
      <c r="F82" s="83">
        <f t="shared" ref="F82:F87" si="7">+D82-E82</f>
        <v>-1030000</v>
      </c>
      <c r="G82" s="134">
        <f t="shared" ref="G82:G88" si="8">(+D82/E82)-1</f>
        <v>-1</v>
      </c>
      <c r="H82" s="76"/>
      <c r="I82" s="82"/>
      <c r="J82" s="161"/>
    </row>
    <row r="83" spans="2:13">
      <c r="B83" s="115" t="s">
        <v>239</v>
      </c>
      <c r="C83" s="81"/>
      <c r="D83" s="83">
        <f>+'Balance Tributario dic 2019'!H82</f>
        <v>13241782</v>
      </c>
      <c r="E83" s="83">
        <v>25754454</v>
      </c>
      <c r="F83" s="83">
        <f t="shared" si="7"/>
        <v>-12512672</v>
      </c>
      <c r="G83" s="134">
        <f t="shared" si="8"/>
        <v>-0.48584497267928883</v>
      </c>
      <c r="H83" s="76"/>
      <c r="I83" s="82"/>
    </row>
    <row r="84" spans="2:13" ht="12.75" customHeight="1">
      <c r="B84" s="115" t="s">
        <v>41</v>
      </c>
      <c r="C84" s="81"/>
      <c r="D84" s="83">
        <f>+'Balance Tributario dic 2019'!H77+'Balance Tributario dic 2019'!H79</f>
        <v>1279385</v>
      </c>
      <c r="E84" s="83">
        <v>667306</v>
      </c>
      <c r="F84" s="83">
        <f t="shared" si="7"/>
        <v>612079</v>
      </c>
      <c r="G84" s="134">
        <f t="shared" si="8"/>
        <v>0.91723886792565934</v>
      </c>
      <c r="H84" s="76"/>
      <c r="I84" s="82"/>
      <c r="J84" s="161"/>
      <c r="K84" s="161"/>
    </row>
    <row r="85" spans="2:13" ht="12.75" customHeight="1">
      <c r="B85" s="115" t="s">
        <v>261</v>
      </c>
      <c r="C85" s="81"/>
      <c r="D85" s="83">
        <f>+'Balance Tributario dic 2019'!H78</f>
        <v>6622800</v>
      </c>
      <c r="E85" s="83">
        <v>7278532</v>
      </c>
      <c r="F85" s="83"/>
      <c r="G85" s="134">
        <f t="shared" si="8"/>
        <v>-9.0091243673861676E-2</v>
      </c>
      <c r="H85" s="76"/>
      <c r="I85" s="82"/>
    </row>
    <row r="86" spans="2:13" ht="12.75" customHeight="1">
      <c r="B86" s="115" t="s">
        <v>251</v>
      </c>
      <c r="C86" s="81"/>
      <c r="D86" s="83">
        <f>+'Balance Tributario dic 2019'!H80</f>
        <v>10996258</v>
      </c>
      <c r="E86" s="83">
        <v>7303752</v>
      </c>
      <c r="F86" s="83">
        <f t="shared" si="7"/>
        <v>3692506</v>
      </c>
      <c r="G86" s="134">
        <f t="shared" si="8"/>
        <v>0.50556289424942147</v>
      </c>
      <c r="H86" s="76"/>
      <c r="I86" s="161"/>
      <c r="J86" s="161"/>
      <c r="K86" s="161"/>
      <c r="L86" s="161"/>
      <c r="M86" s="161"/>
    </row>
    <row r="87" spans="2:13" ht="12.75" customHeight="1">
      <c r="B87" s="115" t="s">
        <v>250</v>
      </c>
      <c r="C87" s="81"/>
      <c r="D87" s="83">
        <f>+'Balance Tributario dic 2019'!H81</f>
        <v>7757178</v>
      </c>
      <c r="E87" s="83">
        <v>8483497</v>
      </c>
      <c r="F87" s="83">
        <f t="shared" si="7"/>
        <v>-726319</v>
      </c>
      <c r="G87" s="134">
        <f t="shared" si="8"/>
        <v>-8.5615519166211795E-2</v>
      </c>
      <c r="H87" s="76"/>
      <c r="I87" s="82"/>
    </row>
    <row r="88" spans="2:13" ht="13.5" thickBot="1">
      <c r="B88" s="115"/>
      <c r="C88" s="81" t="s">
        <v>65</v>
      </c>
      <c r="D88" s="150">
        <f>SUM(D82:D87)</f>
        <v>39897403</v>
      </c>
      <c r="E88" s="150">
        <f>SUM(E82:E87)</f>
        <v>50517541</v>
      </c>
      <c r="F88" s="150">
        <f>SUM(F82:F87)</f>
        <v>-9964406</v>
      </c>
      <c r="G88" s="146">
        <f t="shared" si="8"/>
        <v>-0.21022674084631321</v>
      </c>
      <c r="H88" s="76"/>
      <c r="I88" s="82"/>
    </row>
    <row r="89" spans="2:13" ht="13.5" thickTop="1">
      <c r="B89" s="115"/>
      <c r="C89" s="81"/>
      <c r="D89" s="83"/>
      <c r="E89" s="83"/>
      <c r="F89" s="81"/>
      <c r="G89" s="134"/>
      <c r="H89" s="76"/>
      <c r="I89" s="82"/>
    </row>
    <row r="90" spans="2:13">
      <c r="B90" s="115"/>
      <c r="C90" s="81"/>
      <c r="D90" s="83"/>
      <c r="E90" s="83"/>
      <c r="F90" s="81"/>
      <c r="G90" s="134"/>
      <c r="H90" s="76"/>
      <c r="I90" s="82"/>
    </row>
    <row r="91" spans="2:13" ht="15.75" customHeight="1">
      <c r="B91" s="116" t="s">
        <v>42</v>
      </c>
      <c r="C91" s="81"/>
      <c r="D91" s="83"/>
      <c r="E91" s="83"/>
      <c r="F91" s="83"/>
      <c r="G91" s="134"/>
      <c r="H91" s="76"/>
      <c r="I91" s="82"/>
    </row>
    <row r="92" spans="2:13">
      <c r="B92" s="115" t="s">
        <v>78</v>
      </c>
      <c r="C92" s="81"/>
      <c r="D92" s="83">
        <f>+'Balance Tributario dic 2019'!H98+'Balance Tributario dic 2019'!H100</f>
        <v>3503641</v>
      </c>
      <c r="E92" s="83">
        <v>3161607</v>
      </c>
      <c r="F92" s="83">
        <f>+D92-E92</f>
        <v>342034</v>
      </c>
      <c r="G92" s="134">
        <f>(+D92/E92)-1</f>
        <v>0.10818359144574252</v>
      </c>
      <c r="H92" s="76"/>
      <c r="I92" s="161"/>
      <c r="J92" s="161"/>
      <c r="K92" s="161"/>
      <c r="L92" s="161"/>
    </row>
    <row r="93" spans="2:13" ht="13.5" thickBot="1">
      <c r="B93" s="115"/>
      <c r="C93" s="81" t="s">
        <v>65</v>
      </c>
      <c r="D93" s="150">
        <f>SUM(D92:D92)</f>
        <v>3503641</v>
      </c>
      <c r="E93" s="150">
        <f>SUM(E92:E92)</f>
        <v>3161607</v>
      </c>
      <c r="F93" s="150">
        <f>SUM(F92:F92)</f>
        <v>342034</v>
      </c>
      <c r="G93" s="146">
        <f>(+D93/E93)-1</f>
        <v>0.10818359144574252</v>
      </c>
      <c r="H93" s="76"/>
      <c r="I93" s="82"/>
    </row>
    <row r="94" spans="2:13" ht="13.5" thickTop="1">
      <c r="B94" s="115"/>
      <c r="C94" s="81"/>
      <c r="D94" s="83"/>
      <c r="E94" s="83"/>
      <c r="F94" s="81"/>
      <c r="G94" s="134"/>
      <c r="H94" s="76"/>
      <c r="I94" s="82"/>
    </row>
    <row r="95" spans="2:13">
      <c r="B95" s="115"/>
      <c r="C95" s="81"/>
      <c r="D95" s="83"/>
      <c r="E95" s="83"/>
      <c r="F95" s="81"/>
      <c r="G95" s="134"/>
      <c r="H95" s="76"/>
      <c r="I95" s="82"/>
    </row>
    <row r="96" spans="2:13" ht="17.25" customHeight="1">
      <c r="B96" s="116" t="s">
        <v>213</v>
      </c>
      <c r="C96" s="81"/>
      <c r="D96" s="83"/>
      <c r="E96" s="83"/>
      <c r="F96" s="83"/>
      <c r="G96" s="134"/>
      <c r="H96" s="76"/>
      <c r="I96" s="82"/>
    </row>
    <row r="97" spans="1:17">
      <c r="B97" s="115" t="s">
        <v>43</v>
      </c>
      <c r="C97" s="81"/>
      <c r="D97" s="83">
        <f>+'Balance Tributario dic 2019'!H83+'Balance Tributario dic 2019'!H90</f>
        <v>26412080</v>
      </c>
      <c r="E97" s="83">
        <v>33592813</v>
      </c>
      <c r="F97" s="83">
        <f t="shared" ref="F97:F103" si="9">+D97-E97</f>
        <v>-7180733</v>
      </c>
      <c r="G97" s="134">
        <f>(+D97/E97)-1</f>
        <v>-0.21375801425144125</v>
      </c>
      <c r="H97" s="76" t="s">
        <v>233</v>
      </c>
      <c r="I97" s="82">
        <v>33</v>
      </c>
      <c r="J97" s="125"/>
      <c r="K97" s="125"/>
    </row>
    <row r="98" spans="1:17">
      <c r="B98" s="115" t="s">
        <v>172</v>
      </c>
      <c r="C98" s="81"/>
      <c r="D98" s="83">
        <f>+'Balance Tributario dic 2019'!H84</f>
        <v>16250071</v>
      </c>
      <c r="E98" s="83">
        <v>20905677</v>
      </c>
      <c r="F98" s="83">
        <f t="shared" si="9"/>
        <v>-4655606</v>
      </c>
      <c r="G98" s="134">
        <f>(+D98/E98)-1</f>
        <v>-0.22269577780236438</v>
      </c>
      <c r="H98" s="76"/>
      <c r="I98" s="82"/>
    </row>
    <row r="99" spans="1:17">
      <c r="B99" s="115" t="s">
        <v>189</v>
      </c>
      <c r="C99" s="81"/>
      <c r="D99" s="83">
        <f>'Balance Tributario dic 2019'!B86</f>
        <v>1958850</v>
      </c>
      <c r="E99" s="83">
        <v>2270720</v>
      </c>
      <c r="F99" s="83">
        <f t="shared" si="9"/>
        <v>-311870</v>
      </c>
      <c r="G99" s="134">
        <f>(+D99/E99)-1</f>
        <v>-0.13734410231116123</v>
      </c>
      <c r="H99" s="76"/>
      <c r="I99" s="82"/>
    </row>
    <row r="100" spans="1:17" ht="12.75" customHeight="1">
      <c r="B100" s="115" t="s">
        <v>208</v>
      </c>
      <c r="C100" s="81"/>
      <c r="D100" s="83">
        <f>+'Balance Tributario dic 2019'!H91</f>
        <v>5860000</v>
      </c>
      <c r="E100" s="83">
        <v>2150000</v>
      </c>
      <c r="F100" s="83">
        <f>+D100-E100</f>
        <v>3710000</v>
      </c>
      <c r="G100" s="134">
        <f>(+D100/E100)-1</f>
        <v>1.7255813953488373</v>
      </c>
      <c r="H100" s="76"/>
      <c r="I100" s="76"/>
      <c r="J100" s="161"/>
      <c r="K100" s="161"/>
      <c r="L100" s="161"/>
      <c r="M100" s="161"/>
      <c r="N100" s="161"/>
      <c r="O100" s="161"/>
      <c r="P100" s="161"/>
      <c r="Q100" s="161"/>
    </row>
    <row r="101" spans="1:17" ht="12.75" customHeight="1">
      <c r="B101" s="115" t="s">
        <v>293</v>
      </c>
      <c r="C101" s="81"/>
      <c r="D101" s="83">
        <v>0</v>
      </c>
      <c r="E101" s="83">
        <v>22029000</v>
      </c>
      <c r="F101" s="83"/>
      <c r="G101" s="134">
        <f t="shared" ref="G101" si="10">(+D101/E101)-1</f>
        <v>-1</v>
      </c>
      <c r="H101" s="76"/>
    </row>
    <row r="102" spans="1:17">
      <c r="B102" s="141" t="s">
        <v>328</v>
      </c>
      <c r="C102" s="81"/>
      <c r="D102" s="83">
        <f>+'Balance Tributario dic 2019'!H87</f>
        <v>18710000</v>
      </c>
      <c r="E102" s="83">
        <v>0</v>
      </c>
      <c r="F102" s="83"/>
      <c r="G102" s="134">
        <v>1</v>
      </c>
      <c r="H102" s="76">
        <v>11</v>
      </c>
      <c r="I102" s="161">
        <v>32</v>
      </c>
      <c r="J102" s="161"/>
      <c r="K102" s="147"/>
    </row>
    <row r="103" spans="1:17">
      <c r="B103" s="115"/>
      <c r="C103" s="81"/>
      <c r="D103" s="83"/>
      <c r="E103" s="83"/>
      <c r="F103" s="83">
        <f t="shared" si="9"/>
        <v>0</v>
      </c>
      <c r="G103" s="134"/>
      <c r="H103" s="76"/>
    </row>
    <row r="104" spans="1:17" ht="14.25" customHeight="1" thickBot="1">
      <c r="B104" s="115"/>
      <c r="C104" s="81" t="s">
        <v>65</v>
      </c>
      <c r="D104" s="150">
        <f>SUM(D97:D103)</f>
        <v>69191001</v>
      </c>
      <c r="E104" s="150">
        <f>SUM(E97:E103)</f>
        <v>80948210</v>
      </c>
      <c r="F104" s="150">
        <f>SUM(F97:F103)</f>
        <v>-8438209</v>
      </c>
      <c r="G104" s="146">
        <f>(+D104/E104)-1</f>
        <v>-0.14524359463909087</v>
      </c>
      <c r="H104" s="76"/>
    </row>
    <row r="105" spans="1:17" s="94" customFormat="1" ht="16.5" customHeight="1" thickTop="1">
      <c r="B105" s="153"/>
      <c r="C105" s="154"/>
      <c r="D105" s="54"/>
      <c r="E105" s="54"/>
      <c r="F105" s="54"/>
      <c r="G105" s="155"/>
      <c r="H105" s="53"/>
      <c r="I105" s="174"/>
    </row>
    <row r="106" spans="1:17">
      <c r="A106" s="6"/>
      <c r="B106" s="217"/>
      <c r="C106" s="218"/>
      <c r="D106" s="218"/>
      <c r="E106" s="218"/>
      <c r="F106" s="218"/>
      <c r="G106" s="219"/>
      <c r="H106" s="220"/>
      <c r="I106" s="170" t="s">
        <v>259</v>
      </c>
    </row>
    <row r="107" spans="1:17" s="94" customFormat="1" ht="16.5" customHeight="1" thickBot="1">
      <c r="B107" s="117" t="s">
        <v>46</v>
      </c>
      <c r="C107" s="98"/>
      <c r="D107" s="99">
        <f>+D50+D61+D78+D88+D93+D104</f>
        <v>249863226</v>
      </c>
      <c r="E107" s="99">
        <f>+E50+E61+E78+E88+E93+E104</f>
        <v>273471192</v>
      </c>
      <c r="F107" s="99" t="e">
        <f>+F50+F61+F78+F88+#REF!+F93+F104</f>
        <v>#REF!</v>
      </c>
      <c r="G107" s="121">
        <f>(+D107/E107)-1</f>
        <v>-8.6327067313181516E-2</v>
      </c>
      <c r="H107" s="100"/>
      <c r="I107" s="93"/>
      <c r="J107" s="211"/>
    </row>
    <row r="108" spans="1:17" s="94" customFormat="1" ht="16.5" customHeight="1" thickTop="1">
      <c r="B108" s="153"/>
      <c r="C108" s="154"/>
      <c r="D108" s="54"/>
      <c r="E108" s="54"/>
      <c r="F108" s="54"/>
      <c r="G108" s="155"/>
      <c r="H108" s="100"/>
      <c r="I108" s="93"/>
      <c r="J108" s="210"/>
    </row>
    <row r="109" spans="1:17" s="94" customFormat="1" ht="16.5" customHeight="1" thickBot="1">
      <c r="B109" s="156" t="s">
        <v>249</v>
      </c>
      <c r="C109" s="157"/>
      <c r="D109" s="158">
        <f>SUM(D39-D107)</f>
        <v>66260884</v>
      </c>
      <c r="E109" s="158">
        <f>SUM(E39-E107)</f>
        <v>67601134</v>
      </c>
      <c r="F109" s="158" t="e">
        <f>SUM(#REF!-F103)</f>
        <v>#REF!</v>
      </c>
      <c r="G109" s="121">
        <f>(+D109/E109)-1</f>
        <v>-1.9825850850371807E-2</v>
      </c>
      <c r="H109" s="100"/>
      <c r="I109" s="93"/>
    </row>
    <row r="110" spans="1:17" ht="13.5" thickTop="1">
      <c r="H110" s="73"/>
    </row>
    <row r="111" spans="1:17">
      <c r="H111" s="82"/>
      <c r="I111" s="82"/>
    </row>
    <row r="112" spans="1:17">
      <c r="B112" s="101"/>
      <c r="C112" s="129"/>
      <c r="D112" s="129"/>
      <c r="E112" s="129"/>
      <c r="F112" s="129"/>
      <c r="G112" s="134"/>
      <c r="H112" s="76"/>
    </row>
    <row r="113" spans="1:12" ht="16.5" customHeight="1" thickBot="1">
      <c r="B113" s="111" t="s">
        <v>206</v>
      </c>
      <c r="C113" s="129"/>
      <c r="D113" s="129"/>
      <c r="E113" s="129"/>
      <c r="F113" s="129"/>
      <c r="G113" s="134"/>
      <c r="H113" s="76"/>
    </row>
    <row r="114" spans="1:12" ht="15.75" customHeight="1">
      <c r="B114" s="101" t="s">
        <v>215</v>
      </c>
      <c r="C114" s="129"/>
      <c r="D114" s="129">
        <f>+'Balance Tributario dic 2019'!H97</f>
        <v>1742964</v>
      </c>
      <c r="E114" s="129">
        <v>6761013</v>
      </c>
      <c r="F114" s="83">
        <f>+D114-E114</f>
        <v>-5018049</v>
      </c>
      <c r="G114" s="134">
        <f>(+D114/E114)-1</f>
        <v>-0.7422037200638425</v>
      </c>
      <c r="H114" s="76">
        <v>8</v>
      </c>
      <c r="I114" s="76">
        <v>31</v>
      </c>
      <c r="J114" s="161"/>
      <c r="K114" s="161"/>
      <c r="L114" s="161"/>
    </row>
    <row r="115" spans="1:12" ht="15" customHeight="1" thickBot="1">
      <c r="B115" s="101" t="s">
        <v>207</v>
      </c>
      <c r="C115" s="129"/>
      <c r="D115" s="50">
        <f>SUM(D114:D114)</f>
        <v>1742964</v>
      </c>
      <c r="E115" s="50">
        <f>SUM(E114:E114)</f>
        <v>6761013</v>
      </c>
      <c r="F115" s="50">
        <f>SUM(F114:F114)</f>
        <v>-5018049</v>
      </c>
      <c r="G115" s="146">
        <f>(+D115/E115)-1</f>
        <v>-0.7422037200638425</v>
      </c>
      <c r="H115" s="76"/>
    </row>
    <row r="116" spans="1:12" ht="15" customHeight="1" thickTop="1">
      <c r="B116" s="101"/>
      <c r="C116" s="129"/>
      <c r="D116" s="52"/>
      <c r="E116" s="52"/>
      <c r="F116" s="129"/>
      <c r="G116" s="134"/>
      <c r="H116" s="76"/>
    </row>
    <row r="117" spans="1:12" ht="15" customHeight="1" thickBot="1">
      <c r="B117" s="111" t="s">
        <v>244</v>
      </c>
      <c r="C117" s="129"/>
      <c r="D117" s="52"/>
      <c r="E117" s="52"/>
      <c r="F117" s="129"/>
      <c r="G117" s="134"/>
      <c r="H117" s="76"/>
    </row>
    <row r="118" spans="1:12" ht="15" customHeight="1" thickBot="1">
      <c r="B118" s="101" t="s">
        <v>245</v>
      </c>
      <c r="C118" s="129"/>
      <c r="D118" s="129">
        <f>+'Balance Tributario dic 2019'!H102</f>
        <v>11162054</v>
      </c>
      <c r="E118" s="129">
        <v>12398442</v>
      </c>
      <c r="F118" s="83">
        <f>+D118-E118</f>
        <v>-1236388</v>
      </c>
      <c r="G118" s="146">
        <f>(+D118/E118)-1</f>
        <v>-9.9721239168598763E-2</v>
      </c>
      <c r="H118" s="76"/>
    </row>
    <row r="119" spans="1:12" ht="15" customHeight="1" thickTop="1" thickBot="1">
      <c r="B119" s="101" t="s">
        <v>246</v>
      </c>
      <c r="C119" s="129"/>
      <c r="D119" s="50">
        <f>SUM(D118:D118)</f>
        <v>11162054</v>
      </c>
      <c r="E119" s="50">
        <f>SUM(E118:E118)</f>
        <v>12398442</v>
      </c>
      <c r="F119" s="50">
        <f>SUM(F118:F118)</f>
        <v>-1236388</v>
      </c>
      <c r="G119" s="146">
        <f>(+D119/E119)-1</f>
        <v>-9.9721239168598763E-2</v>
      </c>
      <c r="H119" s="76"/>
    </row>
    <row r="120" spans="1:12" ht="15" customHeight="1" thickTop="1">
      <c r="B120" s="101"/>
      <c r="C120" s="129"/>
      <c r="D120" s="52"/>
      <c r="E120" s="52"/>
      <c r="F120" s="129"/>
      <c r="G120" s="134"/>
      <c r="H120" s="76"/>
    </row>
    <row r="121" spans="1:12" ht="15" customHeight="1">
      <c r="B121" s="101"/>
      <c r="C121" s="129"/>
      <c r="D121" s="52"/>
      <c r="E121" s="52"/>
      <c r="F121" s="129"/>
      <c r="G121" s="134"/>
      <c r="H121" s="76"/>
    </row>
    <row r="122" spans="1:12">
      <c r="A122" s="6"/>
      <c r="B122" s="43"/>
      <c r="C122" s="129"/>
      <c r="D122" s="129"/>
      <c r="E122" s="129"/>
      <c r="F122" s="129"/>
      <c r="G122" s="134"/>
      <c r="H122" s="76"/>
    </row>
    <row r="123" spans="1:12" s="96" customFormat="1" ht="18" customHeight="1" thickBot="1">
      <c r="B123" s="110" t="s">
        <v>176</v>
      </c>
      <c r="C123" s="97"/>
      <c r="D123" s="55">
        <f>+D107+D115+D119</f>
        <v>262768244</v>
      </c>
      <c r="E123" s="55">
        <f>+E107+E115+E119</f>
        <v>292630647</v>
      </c>
      <c r="F123" s="55" t="e">
        <f>+F107+F115+F119</f>
        <v>#REF!</v>
      </c>
      <c r="G123" s="121">
        <f>(+D123/E123)-1</f>
        <v>-0.10204810502981942</v>
      </c>
      <c r="H123" s="95"/>
      <c r="I123" s="93"/>
    </row>
    <row r="124" spans="1:12" ht="13.5" thickTop="1">
      <c r="A124" s="6"/>
      <c r="B124" s="43"/>
      <c r="C124" s="129"/>
      <c r="D124" s="129"/>
      <c r="E124" s="129"/>
      <c r="F124" s="129"/>
      <c r="G124" s="134"/>
      <c r="H124" s="76"/>
    </row>
    <row r="125" spans="1:12" s="5" customFormat="1" ht="18.75" customHeight="1" thickBot="1">
      <c r="A125" s="4"/>
      <c r="B125" s="110" t="s">
        <v>72</v>
      </c>
      <c r="C125" s="97"/>
      <c r="D125" s="55">
        <f>+D39-D123</f>
        <v>53355866</v>
      </c>
      <c r="E125" s="55">
        <f>+E39-E123</f>
        <v>48441679</v>
      </c>
      <c r="F125" s="55" t="e">
        <f>+F39-F123</f>
        <v>#REF!</v>
      </c>
      <c r="G125" s="121">
        <f>(+D125/E125)-1</f>
        <v>0.10144543090671987</v>
      </c>
      <c r="H125" s="76">
        <v>11</v>
      </c>
      <c r="I125" s="73">
        <v>32</v>
      </c>
    </row>
    <row r="126" spans="1:12" ht="13.5" thickTop="1">
      <c r="A126" s="6"/>
      <c r="B126" s="101"/>
      <c r="C126" s="129"/>
      <c r="D126" s="108">
        <v>0</v>
      </c>
      <c r="E126" s="129"/>
      <c r="F126" s="129"/>
      <c r="H126" s="75"/>
    </row>
    <row r="127" spans="1:12">
      <c r="B127" s="101"/>
      <c r="C127" s="129"/>
      <c r="D127" s="129">
        <f>+D125-'Balance Tributario dic 2019'!H128</f>
        <v>0</v>
      </c>
      <c r="E127" s="129"/>
      <c r="F127" s="129"/>
      <c r="H127" s="104"/>
    </row>
    <row r="128" spans="1:12">
      <c r="B128" s="101"/>
      <c r="C128" s="129"/>
      <c r="E128" s="129"/>
      <c r="F128" s="129"/>
      <c r="H128" s="76"/>
      <c r="K128" s="160"/>
    </row>
    <row r="129" spans="1:11">
      <c r="B129" s="101"/>
      <c r="C129" s="129"/>
      <c r="D129" s="129"/>
      <c r="E129" s="129"/>
      <c r="F129" s="129"/>
      <c r="H129" s="76"/>
      <c r="K129" s="160"/>
    </row>
    <row r="130" spans="1:11">
      <c r="B130" s="101"/>
      <c r="C130" s="129"/>
      <c r="D130" s="129"/>
      <c r="E130" s="129"/>
      <c r="F130" s="129"/>
      <c r="H130" s="76"/>
      <c r="K130" s="160"/>
    </row>
    <row r="131" spans="1:11" ht="11.25" customHeight="1">
      <c r="B131" s="101"/>
      <c r="C131" s="129"/>
      <c r="E131" s="129"/>
      <c r="F131" s="129"/>
      <c r="H131" s="76"/>
      <c r="K131" s="160"/>
    </row>
    <row r="132" spans="1:11">
      <c r="A132" s="6"/>
      <c r="B132" s="101"/>
      <c r="C132" s="129"/>
      <c r="D132" s="129"/>
      <c r="E132" s="129"/>
      <c r="F132" s="129"/>
      <c r="H132" s="76"/>
      <c r="K132" s="160"/>
    </row>
    <row r="133" spans="1:11" ht="10.5" customHeight="1">
      <c r="A133" s="6"/>
      <c r="B133" s="101"/>
      <c r="C133" s="129"/>
      <c r="D133" s="129"/>
      <c r="E133" s="129"/>
      <c r="F133" s="129"/>
      <c r="H133" s="76"/>
      <c r="I133" s="82"/>
    </row>
    <row r="134" spans="1:11" ht="10.5" customHeight="1">
      <c r="A134" s="6"/>
      <c r="B134" s="101"/>
      <c r="C134" s="129"/>
      <c r="D134" s="129"/>
      <c r="E134" s="129"/>
      <c r="F134" s="129"/>
      <c r="H134" s="76"/>
      <c r="I134" s="82"/>
    </row>
    <row r="135" spans="1:11">
      <c r="A135" s="7"/>
      <c r="B135" s="101"/>
      <c r="C135" s="129"/>
      <c r="D135" s="129"/>
      <c r="E135" s="129"/>
      <c r="F135" s="129"/>
      <c r="H135" s="76"/>
      <c r="I135" s="82"/>
    </row>
    <row r="136" spans="1:11">
      <c r="B136" s="101"/>
      <c r="C136" s="129"/>
      <c r="D136" s="129"/>
      <c r="E136" s="129"/>
      <c r="F136" s="129"/>
      <c r="H136" s="76"/>
      <c r="I136" s="82"/>
    </row>
    <row r="137" spans="1:11">
      <c r="B137" s="43"/>
      <c r="C137" s="129"/>
      <c r="D137" s="129"/>
      <c r="E137" s="25"/>
      <c r="F137" s="25"/>
      <c r="H137" s="76"/>
      <c r="I137" s="82"/>
    </row>
    <row r="138" spans="1:11">
      <c r="B138" s="101"/>
      <c r="C138" s="129"/>
      <c r="D138" s="129"/>
      <c r="E138" s="129"/>
      <c r="F138" s="129"/>
      <c r="H138" s="76"/>
      <c r="I138" s="82"/>
    </row>
    <row r="139" spans="1:11">
      <c r="B139" s="101"/>
      <c r="C139" s="129"/>
      <c r="D139" s="129"/>
      <c r="E139" s="129"/>
      <c r="F139" s="129"/>
      <c r="H139" s="76"/>
      <c r="I139" s="82"/>
    </row>
    <row r="140" spans="1:11">
      <c r="B140" s="101"/>
      <c r="C140" s="129"/>
      <c r="D140" s="129"/>
      <c r="E140" s="129"/>
      <c r="F140" s="129"/>
      <c r="H140" s="76"/>
      <c r="I140" s="82"/>
    </row>
    <row r="141" spans="1:11">
      <c r="B141" s="101"/>
      <c r="C141" s="129"/>
      <c r="D141" s="129"/>
      <c r="E141" s="129"/>
      <c r="F141" s="129"/>
      <c r="H141" s="76"/>
      <c r="I141" s="82"/>
    </row>
    <row r="142" spans="1:11">
      <c r="B142" s="101"/>
      <c r="C142" s="129"/>
      <c r="D142" s="129"/>
      <c r="E142" s="129"/>
      <c r="F142" s="129"/>
      <c r="H142" s="76"/>
      <c r="I142" s="82"/>
    </row>
    <row r="143" spans="1:11">
      <c r="B143" s="101"/>
      <c r="C143" s="129"/>
      <c r="D143" s="129"/>
      <c r="E143" s="129"/>
      <c r="F143" s="129"/>
      <c r="H143" s="76"/>
      <c r="I143" s="82"/>
    </row>
    <row r="144" spans="1:11">
      <c r="B144" s="101"/>
      <c r="C144" s="129"/>
      <c r="D144" s="129"/>
      <c r="E144" s="129"/>
      <c r="F144" s="129"/>
      <c r="H144" s="76"/>
      <c r="I144" s="82"/>
    </row>
    <row r="145" spans="2:9">
      <c r="B145" s="101"/>
      <c r="C145" s="129"/>
      <c r="D145" s="129"/>
      <c r="E145" s="129"/>
      <c r="F145" s="129"/>
      <c r="H145" s="76"/>
      <c r="I145" s="82"/>
    </row>
    <row r="146" spans="2:9">
      <c r="I146" s="82"/>
    </row>
    <row r="147" spans="2:9">
      <c r="I147" s="82"/>
    </row>
    <row r="148" spans="2:9">
      <c r="I148" s="82"/>
    </row>
    <row r="150" spans="2:9">
      <c r="B150" s="212"/>
      <c r="C150" s="213"/>
      <c r="D150" s="213"/>
      <c r="E150" s="213"/>
      <c r="F150" s="213"/>
      <c r="G150" s="214"/>
      <c r="H150" s="215"/>
      <c r="I150" s="216"/>
    </row>
    <row r="151" spans="2:9">
      <c r="H151" s="82"/>
      <c r="I151" s="172"/>
    </row>
    <row r="157" spans="2:9">
      <c r="B157" s="221"/>
      <c r="C157" s="222"/>
      <c r="D157" s="222"/>
      <c r="E157" s="222"/>
      <c r="F157" s="222"/>
      <c r="G157" s="223"/>
      <c r="H157" s="224"/>
      <c r="I157" s="170" t="s">
        <v>260</v>
      </c>
    </row>
    <row r="164" spans="8:9">
      <c r="H164" s="82"/>
      <c r="I164" s="82"/>
    </row>
  </sheetData>
  <mergeCells count="3">
    <mergeCell ref="B6:E6"/>
    <mergeCell ref="B5:E5"/>
    <mergeCell ref="F8:G8"/>
  </mergeCells>
  <phoneticPr fontId="59" type="noConversion"/>
  <pageMargins left="0.98425196850393704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K152"/>
  <sheetViews>
    <sheetView workbookViewId="0">
      <pane xSplit="3" topLeftCell="D1" activePane="topRight" state="frozen"/>
      <selection pane="topRight" activeCell="F22" sqref="F22"/>
    </sheetView>
  </sheetViews>
  <sheetFormatPr baseColWidth="10" defaultRowHeight="16.5"/>
  <cols>
    <col min="1" max="1" width="46.28515625" style="176" customWidth="1"/>
    <col min="2" max="7" width="12.7109375" style="176" bestFit="1" customWidth="1"/>
    <col min="8" max="9" width="11.140625" style="176" bestFit="1" customWidth="1"/>
    <col min="10" max="10" width="4" style="176" bestFit="1" customWidth="1"/>
    <col min="11" max="16384" width="11.42578125" style="176"/>
  </cols>
  <sheetData>
    <row r="1" spans="1:10">
      <c r="A1" s="200" t="s">
        <v>235</v>
      </c>
      <c r="B1" s="200"/>
      <c r="C1" s="200"/>
      <c r="D1" s="200"/>
      <c r="E1" s="200"/>
      <c r="F1" s="200"/>
      <c r="G1" s="200"/>
      <c r="H1" s="200"/>
      <c r="J1" s="175"/>
    </row>
    <row r="2" spans="1:10">
      <c r="A2" s="200" t="s">
        <v>90</v>
      </c>
      <c r="B2" s="200"/>
      <c r="C2" s="200"/>
      <c r="D2" s="200"/>
      <c r="E2" s="200"/>
      <c r="F2" s="200"/>
      <c r="G2" s="200"/>
      <c r="H2" s="200"/>
      <c r="I2" s="200"/>
      <c r="J2" s="175"/>
    </row>
    <row r="3" spans="1:10">
      <c r="A3" s="200" t="s">
        <v>0</v>
      </c>
      <c r="B3" s="200"/>
      <c r="C3" s="200"/>
      <c r="D3" s="200"/>
      <c r="E3" s="200"/>
      <c r="F3" s="200"/>
      <c r="G3" s="200"/>
      <c r="H3" s="200"/>
      <c r="I3" s="200"/>
      <c r="J3" s="175"/>
    </row>
    <row r="4" spans="1:10">
      <c r="A4" s="200" t="s">
        <v>91</v>
      </c>
      <c r="B4" s="200"/>
      <c r="C4" s="200"/>
      <c r="D4" s="200"/>
      <c r="E4" s="200"/>
      <c r="F4" s="200"/>
      <c r="G4" s="200"/>
      <c r="H4" s="200"/>
      <c r="I4" s="200"/>
      <c r="J4" s="175"/>
    </row>
    <row r="5" spans="1:10">
      <c r="A5" s="200" t="s">
        <v>2</v>
      </c>
      <c r="B5" s="200"/>
      <c r="C5" s="200"/>
      <c r="D5" s="200"/>
      <c r="E5" s="200"/>
      <c r="F5" s="200"/>
      <c r="G5" s="200"/>
      <c r="H5" s="200"/>
      <c r="I5" s="200"/>
      <c r="J5" s="175"/>
    </row>
    <row r="6" spans="1:10">
      <c r="A6" s="200" t="s">
        <v>4</v>
      </c>
      <c r="B6" s="200"/>
      <c r="C6" s="200"/>
      <c r="D6" s="200"/>
      <c r="E6" s="200"/>
      <c r="F6" s="200"/>
      <c r="G6" s="200"/>
      <c r="H6" s="200" t="s">
        <v>3</v>
      </c>
      <c r="I6" s="200" t="s">
        <v>351</v>
      </c>
      <c r="J6" s="175"/>
    </row>
    <row r="7" spans="1:10">
      <c r="A7" s="200"/>
      <c r="B7" s="200"/>
      <c r="C7" s="200"/>
      <c r="D7" s="200"/>
      <c r="E7" s="200"/>
      <c r="F7" s="200"/>
      <c r="G7" s="200"/>
      <c r="H7" s="200"/>
      <c r="I7" s="200"/>
    </row>
    <row r="8" spans="1:10">
      <c r="A8" s="231" t="s">
        <v>1</v>
      </c>
      <c r="B8" s="231"/>
      <c r="C8" s="231"/>
      <c r="D8" s="231"/>
      <c r="E8" s="231"/>
      <c r="F8" s="231"/>
      <c r="G8" s="231"/>
      <c r="H8" s="231"/>
      <c r="I8" s="231"/>
      <c r="J8" s="175"/>
    </row>
    <row r="9" spans="1:10">
      <c r="A9" s="233" t="s">
        <v>92</v>
      </c>
      <c r="B9" s="233"/>
      <c r="C9" s="233"/>
      <c r="D9" s="233"/>
      <c r="E9" s="233"/>
      <c r="F9" s="233"/>
      <c r="G9" s="233"/>
      <c r="H9" s="233"/>
      <c r="I9" s="233"/>
      <c r="J9" s="175"/>
    </row>
    <row r="10" spans="1:10">
      <c r="A10" s="233" t="s">
        <v>322</v>
      </c>
      <c r="B10" s="233"/>
      <c r="C10" s="233"/>
      <c r="D10" s="233"/>
      <c r="E10" s="233"/>
      <c r="F10" s="233"/>
      <c r="G10" s="233"/>
      <c r="H10" s="233"/>
      <c r="I10" s="233"/>
      <c r="J10" s="175"/>
    </row>
    <row r="11" spans="1:10">
      <c r="A11" s="200"/>
      <c r="B11" s="200"/>
      <c r="C11" s="200"/>
      <c r="D11" s="200"/>
      <c r="E11" s="200"/>
      <c r="F11" s="200"/>
      <c r="G11" s="200"/>
      <c r="H11" s="200"/>
      <c r="I11" s="200"/>
    </row>
    <row r="12" spans="1:10">
      <c r="A12" s="201" t="s">
        <v>93</v>
      </c>
      <c r="B12" s="232" t="s">
        <v>94</v>
      </c>
      <c r="C12" s="232"/>
      <c r="D12" s="232" t="s">
        <v>95</v>
      </c>
      <c r="E12" s="232"/>
      <c r="F12" s="232" t="s">
        <v>96</v>
      </c>
      <c r="G12" s="232"/>
      <c r="H12" s="232" t="s">
        <v>97</v>
      </c>
      <c r="I12" s="232"/>
      <c r="J12" s="175"/>
    </row>
    <row r="13" spans="1:10">
      <c r="A13" s="202"/>
      <c r="B13" s="203" t="s">
        <v>98</v>
      </c>
      <c r="C13" s="203" t="s">
        <v>99</v>
      </c>
      <c r="D13" s="203" t="s">
        <v>100</v>
      </c>
      <c r="E13" s="203" t="s">
        <v>101</v>
      </c>
      <c r="F13" s="203" t="s">
        <v>102</v>
      </c>
      <c r="G13" s="203" t="s">
        <v>103</v>
      </c>
      <c r="H13" s="203" t="s">
        <v>104</v>
      </c>
      <c r="I13" s="203" t="s">
        <v>105</v>
      </c>
      <c r="J13" s="175"/>
    </row>
    <row r="14" spans="1:10">
      <c r="A14" s="202" t="s">
        <v>106</v>
      </c>
      <c r="B14" s="203">
        <v>5010134</v>
      </c>
      <c r="C14" s="203">
        <v>5010134</v>
      </c>
      <c r="D14" s="203">
        <v>0</v>
      </c>
      <c r="E14" s="203">
        <v>0</v>
      </c>
      <c r="F14" s="203">
        <v>0</v>
      </c>
      <c r="G14" s="203">
        <v>0</v>
      </c>
      <c r="H14" s="203">
        <v>0</v>
      </c>
      <c r="I14" s="203">
        <v>0</v>
      </c>
      <c r="J14" s="177">
        <v>14</v>
      </c>
    </row>
    <row r="15" spans="1:10">
      <c r="A15" s="202" t="s">
        <v>174</v>
      </c>
      <c r="B15" s="203">
        <v>318953193</v>
      </c>
      <c r="C15" s="203">
        <v>303430062</v>
      </c>
      <c r="D15" s="203">
        <v>15523131</v>
      </c>
      <c r="E15" s="203">
        <v>0</v>
      </c>
      <c r="F15" s="203">
        <v>15523131</v>
      </c>
      <c r="G15" s="203">
        <v>0</v>
      </c>
      <c r="H15" s="203">
        <v>0</v>
      </c>
      <c r="I15" s="203">
        <v>0</v>
      </c>
      <c r="J15" s="177">
        <v>15</v>
      </c>
    </row>
    <row r="16" spans="1:10">
      <c r="A16" s="202" t="s">
        <v>175</v>
      </c>
      <c r="B16" s="203">
        <v>198376904</v>
      </c>
      <c r="C16" s="203">
        <v>162564664</v>
      </c>
      <c r="D16" s="203">
        <v>35812240</v>
      </c>
      <c r="E16" s="203">
        <v>0</v>
      </c>
      <c r="F16" s="203">
        <v>35812240</v>
      </c>
      <c r="G16" s="203">
        <v>0</v>
      </c>
      <c r="H16" s="203">
        <v>0</v>
      </c>
      <c r="I16" s="203">
        <v>0</v>
      </c>
      <c r="J16" s="177">
        <v>16</v>
      </c>
    </row>
    <row r="17" spans="1:10">
      <c r="A17" s="202" t="s">
        <v>217</v>
      </c>
      <c r="B17" s="203">
        <v>18491955</v>
      </c>
      <c r="C17" s="203">
        <v>18132955</v>
      </c>
      <c r="D17" s="203">
        <v>359000</v>
      </c>
      <c r="E17" s="203">
        <v>0</v>
      </c>
      <c r="F17" s="203">
        <v>359000</v>
      </c>
      <c r="G17" s="203">
        <v>0</v>
      </c>
      <c r="H17" s="203">
        <v>0</v>
      </c>
      <c r="I17" s="203">
        <v>0</v>
      </c>
      <c r="J17" s="177">
        <v>17</v>
      </c>
    </row>
    <row r="18" spans="1:10">
      <c r="A18" s="202" t="s">
        <v>205</v>
      </c>
      <c r="B18" s="203">
        <v>72864497</v>
      </c>
      <c r="C18" s="203">
        <v>0</v>
      </c>
      <c r="D18" s="203">
        <v>72864497</v>
      </c>
      <c r="E18" s="203">
        <v>0</v>
      </c>
      <c r="F18" s="203">
        <v>72864497</v>
      </c>
      <c r="G18" s="203">
        <v>0</v>
      </c>
      <c r="H18" s="203">
        <v>0</v>
      </c>
      <c r="I18" s="203">
        <v>0</v>
      </c>
      <c r="J18" s="177">
        <v>18</v>
      </c>
    </row>
    <row r="19" spans="1:10">
      <c r="A19" s="202" t="s">
        <v>107</v>
      </c>
      <c r="B19" s="203">
        <v>1740337</v>
      </c>
      <c r="C19" s="203">
        <v>534500</v>
      </c>
      <c r="D19" s="203">
        <v>1205837</v>
      </c>
      <c r="E19" s="203">
        <v>0</v>
      </c>
      <c r="F19" s="203">
        <v>1205837</v>
      </c>
      <c r="G19" s="203">
        <v>0</v>
      </c>
      <c r="H19" s="203">
        <v>0</v>
      </c>
      <c r="I19" s="203">
        <v>0</v>
      </c>
      <c r="J19" s="177">
        <v>19</v>
      </c>
    </row>
    <row r="20" spans="1:10">
      <c r="A20" s="202" t="s">
        <v>171</v>
      </c>
      <c r="B20" s="203">
        <v>3000000</v>
      </c>
      <c r="C20" s="203">
        <v>3000000</v>
      </c>
      <c r="D20" s="203">
        <v>0</v>
      </c>
      <c r="E20" s="203">
        <v>0</v>
      </c>
      <c r="F20" s="203">
        <v>0</v>
      </c>
      <c r="G20" s="203">
        <v>0</v>
      </c>
      <c r="H20" s="203">
        <v>0</v>
      </c>
      <c r="I20" s="203">
        <v>0</v>
      </c>
      <c r="J20" s="177">
        <v>20</v>
      </c>
    </row>
    <row r="21" spans="1:10">
      <c r="A21" s="202" t="s">
        <v>196</v>
      </c>
      <c r="B21" s="203">
        <v>10000</v>
      </c>
      <c r="C21" s="203">
        <v>10000</v>
      </c>
      <c r="D21" s="203">
        <v>0</v>
      </c>
      <c r="E21" s="203">
        <v>0</v>
      </c>
      <c r="F21" s="203">
        <v>0</v>
      </c>
      <c r="G21" s="203">
        <v>0</v>
      </c>
      <c r="H21" s="203">
        <v>0</v>
      </c>
      <c r="I21" s="203">
        <v>0</v>
      </c>
      <c r="J21" s="177">
        <v>21</v>
      </c>
    </row>
    <row r="22" spans="1:10">
      <c r="A22" s="202" t="s">
        <v>280</v>
      </c>
      <c r="B22" s="203">
        <v>1393504</v>
      </c>
      <c r="C22" s="203">
        <v>248400</v>
      </c>
      <c r="D22" s="203">
        <v>1145104</v>
      </c>
      <c r="E22" s="203">
        <v>0</v>
      </c>
      <c r="F22" s="203">
        <v>1145104</v>
      </c>
      <c r="G22" s="203">
        <v>0</v>
      </c>
      <c r="H22" s="203">
        <v>0</v>
      </c>
      <c r="I22" s="203">
        <v>0</v>
      </c>
      <c r="J22" s="177">
        <v>22</v>
      </c>
    </row>
    <row r="23" spans="1:10">
      <c r="A23" s="202" t="s">
        <v>108</v>
      </c>
      <c r="B23" s="203">
        <v>1950000</v>
      </c>
      <c r="C23" s="203">
        <v>1825000</v>
      </c>
      <c r="D23" s="203">
        <v>125000</v>
      </c>
      <c r="E23" s="203">
        <v>0</v>
      </c>
      <c r="F23" s="203">
        <v>125000</v>
      </c>
      <c r="G23" s="203">
        <v>0</v>
      </c>
      <c r="H23" s="203">
        <v>0</v>
      </c>
      <c r="I23" s="203">
        <v>0</v>
      </c>
      <c r="J23" s="177">
        <v>23</v>
      </c>
    </row>
    <row r="24" spans="1:10">
      <c r="A24" s="202" t="s">
        <v>289</v>
      </c>
      <c r="B24" s="203">
        <v>2635878</v>
      </c>
      <c r="C24" s="203">
        <v>2635878</v>
      </c>
      <c r="D24" s="203">
        <v>0</v>
      </c>
      <c r="E24" s="203">
        <v>0</v>
      </c>
      <c r="F24" s="203">
        <v>0</v>
      </c>
      <c r="G24" s="203">
        <v>0</v>
      </c>
      <c r="H24" s="203">
        <v>0</v>
      </c>
      <c r="I24" s="203">
        <v>0</v>
      </c>
      <c r="J24" s="177">
        <v>24</v>
      </c>
    </row>
    <row r="25" spans="1:10" ht="16.5" hidden="1" customHeight="1">
      <c r="A25" s="202" t="s">
        <v>323</v>
      </c>
      <c r="B25" s="203">
        <v>475000</v>
      </c>
      <c r="C25" s="203">
        <v>475000</v>
      </c>
      <c r="D25" s="203">
        <v>0</v>
      </c>
      <c r="E25" s="203">
        <v>0</v>
      </c>
      <c r="F25" s="203">
        <v>0</v>
      </c>
      <c r="G25" s="203">
        <v>0</v>
      </c>
      <c r="H25" s="203">
        <v>0</v>
      </c>
      <c r="I25" s="203">
        <v>0</v>
      </c>
      <c r="J25" s="177">
        <v>25</v>
      </c>
    </row>
    <row r="26" spans="1:10">
      <c r="A26" s="202" t="s">
        <v>109</v>
      </c>
      <c r="B26" s="203">
        <v>4033360</v>
      </c>
      <c r="C26" s="203">
        <v>4033360</v>
      </c>
      <c r="D26" s="203">
        <v>0</v>
      </c>
      <c r="E26" s="203">
        <v>0</v>
      </c>
      <c r="F26" s="203">
        <v>0</v>
      </c>
      <c r="G26" s="203">
        <v>0</v>
      </c>
      <c r="H26" s="203">
        <v>0</v>
      </c>
      <c r="I26" s="203">
        <v>0</v>
      </c>
      <c r="J26" s="177">
        <v>26</v>
      </c>
    </row>
    <row r="27" spans="1:10">
      <c r="A27" s="202" t="s">
        <v>110</v>
      </c>
      <c r="B27" s="203">
        <v>30865</v>
      </c>
      <c r="C27" s="203">
        <v>28467</v>
      </c>
      <c r="D27" s="203">
        <v>2398</v>
      </c>
      <c r="E27" s="203">
        <v>0</v>
      </c>
      <c r="F27" s="203">
        <v>2398</v>
      </c>
      <c r="G27" s="203">
        <v>0</v>
      </c>
      <c r="H27" s="203">
        <v>0</v>
      </c>
      <c r="I27" s="203">
        <v>0</v>
      </c>
      <c r="J27" s="177">
        <v>27</v>
      </c>
    </row>
    <row r="28" spans="1:10">
      <c r="A28" s="202" t="s">
        <v>111</v>
      </c>
      <c r="B28" s="203">
        <v>5208720744</v>
      </c>
      <c r="C28" s="203">
        <v>0</v>
      </c>
      <c r="D28" s="203">
        <v>5208720744</v>
      </c>
      <c r="E28" s="203">
        <v>0</v>
      </c>
      <c r="F28" s="203">
        <v>5208720744</v>
      </c>
      <c r="G28" s="203">
        <v>0</v>
      </c>
      <c r="H28" s="203">
        <v>0</v>
      </c>
      <c r="I28" s="203">
        <v>0</v>
      </c>
      <c r="J28" s="177">
        <v>28</v>
      </c>
    </row>
    <row r="29" spans="1:10">
      <c r="A29" s="202" t="s">
        <v>248</v>
      </c>
      <c r="B29" s="203">
        <v>29741723</v>
      </c>
      <c r="C29" s="203">
        <v>0</v>
      </c>
      <c r="D29" s="203">
        <v>29741723</v>
      </c>
      <c r="E29" s="203">
        <v>0</v>
      </c>
      <c r="F29" s="203">
        <v>29741723</v>
      </c>
      <c r="G29" s="203">
        <v>0</v>
      </c>
      <c r="H29" s="203">
        <v>0</v>
      </c>
      <c r="I29" s="203">
        <v>0</v>
      </c>
      <c r="J29" s="177">
        <v>29</v>
      </c>
    </row>
    <row r="30" spans="1:10">
      <c r="A30" s="202" t="s">
        <v>243</v>
      </c>
      <c r="B30" s="203">
        <v>0</v>
      </c>
      <c r="C30" s="203">
        <v>26719644</v>
      </c>
      <c r="D30" s="203">
        <v>0</v>
      </c>
      <c r="E30" s="203">
        <v>26719644</v>
      </c>
      <c r="F30" s="203">
        <v>0</v>
      </c>
      <c r="G30" s="203">
        <v>26719644</v>
      </c>
      <c r="H30" s="203">
        <v>0</v>
      </c>
      <c r="I30" s="203">
        <v>0</v>
      </c>
      <c r="J30" s="177">
        <v>30</v>
      </c>
    </row>
    <row r="31" spans="1:10">
      <c r="A31" s="202" t="s">
        <v>112</v>
      </c>
      <c r="B31" s="203">
        <v>8939945</v>
      </c>
      <c r="C31" s="203">
        <v>9843871</v>
      </c>
      <c r="D31" s="203">
        <v>0</v>
      </c>
      <c r="E31" s="203">
        <v>903926</v>
      </c>
      <c r="F31" s="203">
        <v>0</v>
      </c>
      <c r="G31" s="203">
        <v>903926</v>
      </c>
      <c r="H31" s="203">
        <v>0</v>
      </c>
      <c r="I31" s="203">
        <v>0</v>
      </c>
      <c r="J31" s="177">
        <v>31</v>
      </c>
    </row>
    <row r="32" spans="1:10">
      <c r="A32" s="202" t="s">
        <v>197</v>
      </c>
      <c r="B32" s="203">
        <v>128039</v>
      </c>
      <c r="C32" s="203">
        <v>145805</v>
      </c>
      <c r="D32" s="203">
        <v>0</v>
      </c>
      <c r="E32" s="203">
        <v>17766</v>
      </c>
      <c r="F32" s="203">
        <v>0</v>
      </c>
      <c r="G32" s="203">
        <v>17766</v>
      </c>
      <c r="H32" s="203">
        <v>0</v>
      </c>
      <c r="I32" s="203">
        <v>0</v>
      </c>
      <c r="J32" s="177">
        <v>32</v>
      </c>
    </row>
    <row r="33" spans="1:11">
      <c r="A33" s="202" t="s">
        <v>113</v>
      </c>
      <c r="B33" s="203">
        <v>4404727</v>
      </c>
      <c r="C33" s="203">
        <v>4599055</v>
      </c>
      <c r="D33" s="203">
        <v>0</v>
      </c>
      <c r="E33" s="203">
        <v>194328</v>
      </c>
      <c r="F33" s="203">
        <v>0</v>
      </c>
      <c r="G33" s="203">
        <v>194328</v>
      </c>
      <c r="H33" s="203">
        <v>0</v>
      </c>
      <c r="I33" s="203">
        <v>0</v>
      </c>
      <c r="J33" s="177">
        <v>33</v>
      </c>
    </row>
    <row r="34" spans="1:11">
      <c r="A34" s="202" t="s">
        <v>114</v>
      </c>
      <c r="B34" s="203">
        <v>4268312</v>
      </c>
      <c r="C34" s="203">
        <v>4268312</v>
      </c>
      <c r="D34" s="203">
        <v>0</v>
      </c>
      <c r="E34" s="203">
        <v>0</v>
      </c>
      <c r="F34" s="203">
        <v>0</v>
      </c>
      <c r="G34" s="203">
        <v>0</v>
      </c>
      <c r="H34" s="203">
        <v>0</v>
      </c>
      <c r="I34" s="203">
        <v>0</v>
      </c>
      <c r="J34" s="177">
        <v>34</v>
      </c>
    </row>
    <row r="35" spans="1:11">
      <c r="A35" s="202" t="s">
        <v>115</v>
      </c>
      <c r="B35" s="203">
        <v>3760500</v>
      </c>
      <c r="C35" s="203">
        <v>3760500</v>
      </c>
      <c r="D35" s="203">
        <v>0</v>
      </c>
      <c r="E35" s="203">
        <v>0</v>
      </c>
      <c r="F35" s="203">
        <v>0</v>
      </c>
      <c r="G35" s="203">
        <v>0</v>
      </c>
      <c r="H35" s="203">
        <v>0</v>
      </c>
      <c r="I35" s="203">
        <v>0</v>
      </c>
      <c r="J35" s="177">
        <v>35</v>
      </c>
    </row>
    <row r="36" spans="1:11">
      <c r="A36" s="202" t="s">
        <v>116</v>
      </c>
      <c r="B36" s="203">
        <v>49012267</v>
      </c>
      <c r="C36" s="203">
        <v>49101043</v>
      </c>
      <c r="D36" s="203">
        <v>0</v>
      </c>
      <c r="E36" s="203">
        <v>88776</v>
      </c>
      <c r="F36" s="203">
        <v>0</v>
      </c>
      <c r="G36" s="203">
        <v>88776</v>
      </c>
      <c r="H36" s="203">
        <v>0</v>
      </c>
      <c r="I36" s="203">
        <v>0</v>
      </c>
      <c r="J36" s="177">
        <v>36</v>
      </c>
    </row>
    <row r="37" spans="1:11">
      <c r="A37" s="202" t="s">
        <v>290</v>
      </c>
      <c r="B37" s="203">
        <v>441000</v>
      </c>
      <c r="C37" s="203">
        <v>441000</v>
      </c>
      <c r="D37" s="203">
        <v>0</v>
      </c>
      <c r="E37" s="203">
        <v>0</v>
      </c>
      <c r="F37" s="203">
        <v>0</v>
      </c>
      <c r="G37" s="203">
        <v>0</v>
      </c>
      <c r="H37" s="203">
        <v>0</v>
      </c>
      <c r="I37" s="203">
        <v>0</v>
      </c>
      <c r="J37" s="177">
        <v>37</v>
      </c>
    </row>
    <row r="38" spans="1:11">
      <c r="A38" s="202" t="s">
        <v>117</v>
      </c>
      <c r="B38" s="203">
        <v>16547020</v>
      </c>
      <c r="C38" s="203">
        <v>16671220</v>
      </c>
      <c r="D38" s="203">
        <v>0</v>
      </c>
      <c r="E38" s="203">
        <v>124200</v>
      </c>
      <c r="F38" s="203">
        <v>0</v>
      </c>
      <c r="G38" s="203">
        <v>124200</v>
      </c>
      <c r="H38" s="203">
        <v>0</v>
      </c>
      <c r="I38" s="203">
        <v>0</v>
      </c>
      <c r="J38" s="177">
        <v>38</v>
      </c>
    </row>
    <row r="39" spans="1:11">
      <c r="A39" s="202" t="s">
        <v>118</v>
      </c>
      <c r="B39" s="203">
        <v>8367207</v>
      </c>
      <c r="C39" s="203">
        <v>8367207</v>
      </c>
      <c r="D39" s="203">
        <v>0</v>
      </c>
      <c r="E39" s="203">
        <v>0</v>
      </c>
      <c r="F39" s="203">
        <v>0</v>
      </c>
      <c r="G39" s="203">
        <v>0</v>
      </c>
      <c r="H39" s="203">
        <v>0</v>
      </c>
      <c r="I39" s="203">
        <v>0</v>
      </c>
      <c r="J39" s="177">
        <v>39</v>
      </c>
      <c r="K39" s="225" t="s">
        <v>365</v>
      </c>
    </row>
    <row r="40" spans="1:11">
      <c r="A40" s="202" t="s">
        <v>119</v>
      </c>
      <c r="B40" s="203">
        <v>3438960</v>
      </c>
      <c r="C40" s="203">
        <v>3438960</v>
      </c>
      <c r="D40" s="203">
        <v>0</v>
      </c>
      <c r="E40" s="203">
        <v>0</v>
      </c>
      <c r="F40" s="203">
        <v>0</v>
      </c>
      <c r="G40" s="203">
        <v>0</v>
      </c>
      <c r="H40" s="203">
        <v>0</v>
      </c>
      <c r="I40" s="203">
        <v>0</v>
      </c>
      <c r="J40" s="177">
        <v>40</v>
      </c>
    </row>
    <row r="41" spans="1:11">
      <c r="A41" s="202" t="s">
        <v>120</v>
      </c>
      <c r="B41" s="203">
        <v>83133</v>
      </c>
      <c r="C41" s="203">
        <v>83133</v>
      </c>
      <c r="D41" s="203">
        <v>0</v>
      </c>
      <c r="E41" s="203">
        <v>0</v>
      </c>
      <c r="F41" s="203">
        <v>0</v>
      </c>
      <c r="G41" s="203">
        <v>0</v>
      </c>
      <c r="H41" s="203">
        <v>0</v>
      </c>
      <c r="I41" s="203">
        <v>0</v>
      </c>
      <c r="J41" s="177">
        <v>41</v>
      </c>
    </row>
    <row r="42" spans="1:11">
      <c r="A42" s="202" t="s">
        <v>281</v>
      </c>
      <c r="B42" s="203">
        <v>3227247</v>
      </c>
      <c r="C42" s="203">
        <v>42577410</v>
      </c>
      <c r="D42" s="203">
        <v>0</v>
      </c>
      <c r="E42" s="203">
        <v>39350163</v>
      </c>
      <c r="F42" s="203">
        <v>0</v>
      </c>
      <c r="G42" s="203">
        <v>39350163</v>
      </c>
      <c r="H42" s="203">
        <v>0</v>
      </c>
      <c r="I42" s="203">
        <v>0</v>
      </c>
      <c r="J42" s="177">
        <v>42</v>
      </c>
    </row>
    <row r="43" spans="1:11">
      <c r="A43" s="202" t="s">
        <v>225</v>
      </c>
      <c r="B43" s="203">
        <v>26691602</v>
      </c>
      <c r="C43" s="203">
        <v>46040846</v>
      </c>
      <c r="D43" s="203">
        <v>0</v>
      </c>
      <c r="E43" s="203">
        <v>19349244</v>
      </c>
      <c r="F43" s="203">
        <v>0</v>
      </c>
      <c r="G43" s="203">
        <v>19349244</v>
      </c>
      <c r="H43" s="203">
        <v>0</v>
      </c>
      <c r="I43" s="203">
        <v>0</v>
      </c>
      <c r="J43" s="177">
        <v>43</v>
      </c>
    </row>
    <row r="44" spans="1:11">
      <c r="A44" s="202" t="s">
        <v>226</v>
      </c>
      <c r="B44" s="203">
        <v>28303665</v>
      </c>
      <c r="C44" s="203">
        <v>45496008</v>
      </c>
      <c r="D44" s="203">
        <v>0</v>
      </c>
      <c r="E44" s="203">
        <v>17192343</v>
      </c>
      <c r="F44" s="203">
        <v>0</v>
      </c>
      <c r="G44" s="203">
        <v>17192343</v>
      </c>
      <c r="H44" s="203">
        <v>0</v>
      </c>
      <c r="I44" s="203">
        <v>0</v>
      </c>
      <c r="J44" s="177">
        <v>44</v>
      </c>
    </row>
    <row r="45" spans="1:11">
      <c r="A45" s="202" t="s">
        <v>227</v>
      </c>
      <c r="B45" s="203">
        <v>19349244</v>
      </c>
      <c r="C45" s="203">
        <v>19349244</v>
      </c>
      <c r="D45" s="203">
        <v>0</v>
      </c>
      <c r="E45" s="203">
        <v>0</v>
      </c>
      <c r="F45" s="203">
        <v>0</v>
      </c>
      <c r="G45" s="203">
        <v>0</v>
      </c>
      <c r="H45" s="203">
        <v>0</v>
      </c>
      <c r="I45" s="203">
        <v>0</v>
      </c>
      <c r="J45" s="177">
        <v>45</v>
      </c>
    </row>
    <row r="46" spans="1:11">
      <c r="A46" s="202" t="s">
        <v>228</v>
      </c>
      <c r="B46" s="203">
        <v>17192343</v>
      </c>
      <c r="C46" s="203">
        <v>17192343</v>
      </c>
      <c r="D46" s="203">
        <v>0</v>
      </c>
      <c r="E46" s="203">
        <v>0</v>
      </c>
      <c r="F46" s="203">
        <v>0</v>
      </c>
      <c r="G46" s="203">
        <v>0</v>
      </c>
      <c r="H46" s="203">
        <v>0</v>
      </c>
      <c r="I46" s="203">
        <v>0</v>
      </c>
      <c r="J46" s="177">
        <v>46</v>
      </c>
    </row>
    <row r="47" spans="1:11">
      <c r="A47" s="202" t="s">
        <v>121</v>
      </c>
      <c r="B47" s="203">
        <v>0</v>
      </c>
      <c r="C47" s="203">
        <v>5208203418</v>
      </c>
      <c r="D47" s="203">
        <v>0</v>
      </c>
      <c r="E47" s="203">
        <v>5208203418</v>
      </c>
      <c r="F47" s="203">
        <v>0</v>
      </c>
      <c r="G47" s="203">
        <v>5208203418</v>
      </c>
      <c r="H47" s="203">
        <v>0</v>
      </c>
      <c r="I47" s="203">
        <v>0</v>
      </c>
      <c r="J47" s="177">
        <v>47</v>
      </c>
    </row>
    <row r="48" spans="1:11">
      <c r="A48" s="202" t="s">
        <v>236</v>
      </c>
      <c r="B48" s="203">
        <v>48441679</v>
      </c>
      <c r="C48" s="203">
        <v>48441679</v>
      </c>
      <c r="D48" s="203">
        <v>0</v>
      </c>
      <c r="E48" s="203">
        <v>0</v>
      </c>
      <c r="F48" s="203">
        <v>0</v>
      </c>
      <c r="G48" s="203">
        <v>0</v>
      </c>
      <c r="H48" s="203">
        <v>0</v>
      </c>
      <c r="I48" s="203">
        <v>0</v>
      </c>
      <c r="J48" s="177">
        <v>48</v>
      </c>
    </row>
    <row r="49" spans="1:10">
      <c r="A49" s="202" t="s">
        <v>122</v>
      </c>
      <c r="B49" s="203">
        <v>58600085</v>
      </c>
      <c r="C49" s="203">
        <v>0</v>
      </c>
      <c r="D49" s="203">
        <v>58600085</v>
      </c>
      <c r="E49" s="203">
        <v>0</v>
      </c>
      <c r="F49" s="203">
        <v>0</v>
      </c>
      <c r="G49" s="203">
        <v>0</v>
      </c>
      <c r="H49" s="203">
        <v>58600085</v>
      </c>
      <c r="I49" s="203">
        <v>0</v>
      </c>
      <c r="J49" s="177">
        <v>49</v>
      </c>
    </row>
    <row r="50" spans="1:10">
      <c r="A50" s="202" t="s">
        <v>272</v>
      </c>
      <c r="B50" s="203">
        <v>92620</v>
      </c>
      <c r="C50" s="203">
        <v>0</v>
      </c>
      <c r="D50" s="203">
        <v>92620</v>
      </c>
      <c r="E50" s="203">
        <v>0</v>
      </c>
      <c r="F50" s="203">
        <v>0</v>
      </c>
      <c r="G50" s="203">
        <v>0</v>
      </c>
      <c r="H50" s="203">
        <v>92620</v>
      </c>
      <c r="I50" s="203">
        <v>0</v>
      </c>
      <c r="J50" s="177">
        <v>50</v>
      </c>
    </row>
    <row r="51" spans="1:10">
      <c r="A51" s="202" t="s">
        <v>123</v>
      </c>
      <c r="B51" s="203">
        <v>1673469</v>
      </c>
      <c r="C51" s="203">
        <v>0</v>
      </c>
      <c r="D51" s="203">
        <v>1673469</v>
      </c>
      <c r="E51" s="203">
        <v>0</v>
      </c>
      <c r="F51" s="203">
        <v>0</v>
      </c>
      <c r="G51" s="203">
        <v>0</v>
      </c>
      <c r="H51" s="203">
        <v>1673469</v>
      </c>
      <c r="I51" s="203">
        <v>0</v>
      </c>
      <c r="J51" s="177">
        <v>51</v>
      </c>
    </row>
    <row r="52" spans="1:10">
      <c r="A52" s="202" t="s">
        <v>330</v>
      </c>
      <c r="B52" s="203">
        <v>741012</v>
      </c>
      <c r="C52" s="203">
        <v>0</v>
      </c>
      <c r="D52" s="203">
        <v>741012</v>
      </c>
      <c r="E52" s="203">
        <v>0</v>
      </c>
      <c r="F52" s="203">
        <v>0</v>
      </c>
      <c r="G52" s="203">
        <v>0</v>
      </c>
      <c r="H52" s="203">
        <v>741012</v>
      </c>
      <c r="I52" s="203">
        <v>0</v>
      </c>
      <c r="J52" s="177">
        <v>52</v>
      </c>
    </row>
    <row r="53" spans="1:10">
      <c r="A53" s="202" t="s">
        <v>124</v>
      </c>
      <c r="B53" s="203">
        <v>2682263</v>
      </c>
      <c r="C53" s="203">
        <v>0</v>
      </c>
      <c r="D53" s="203">
        <v>2682263</v>
      </c>
      <c r="E53" s="203">
        <v>0</v>
      </c>
      <c r="F53" s="203">
        <v>0</v>
      </c>
      <c r="G53" s="203">
        <v>0</v>
      </c>
      <c r="H53" s="203">
        <v>2682263</v>
      </c>
      <c r="I53" s="203">
        <v>0</v>
      </c>
      <c r="J53" s="177">
        <v>53</v>
      </c>
    </row>
    <row r="54" spans="1:10">
      <c r="A54" s="202" t="s">
        <v>324</v>
      </c>
      <c r="B54" s="203">
        <v>30000</v>
      </c>
      <c r="C54" s="203">
        <v>0</v>
      </c>
      <c r="D54" s="203">
        <v>30000</v>
      </c>
      <c r="E54" s="203">
        <v>0</v>
      </c>
      <c r="F54" s="203">
        <v>0</v>
      </c>
      <c r="G54" s="203">
        <v>0</v>
      </c>
      <c r="H54" s="203">
        <v>30000</v>
      </c>
      <c r="I54" s="203">
        <v>0</v>
      </c>
      <c r="J54" s="177">
        <v>54</v>
      </c>
    </row>
    <row r="55" spans="1:10">
      <c r="A55" s="202" t="s">
        <v>291</v>
      </c>
      <c r="B55" s="203">
        <v>1315092</v>
      </c>
      <c r="C55" s="203">
        <v>0</v>
      </c>
      <c r="D55" s="203">
        <v>1315092</v>
      </c>
      <c r="E55" s="203">
        <v>0</v>
      </c>
      <c r="F55" s="203">
        <v>0</v>
      </c>
      <c r="G55" s="203">
        <v>0</v>
      </c>
      <c r="H55" s="203">
        <v>1315092</v>
      </c>
      <c r="I55" s="203">
        <v>0</v>
      </c>
      <c r="J55" s="177">
        <v>55</v>
      </c>
    </row>
    <row r="56" spans="1:10">
      <c r="A56" s="202" t="s">
        <v>125</v>
      </c>
      <c r="B56" s="203">
        <v>70000</v>
      </c>
      <c r="C56" s="203">
        <v>0</v>
      </c>
      <c r="D56" s="203">
        <v>70000</v>
      </c>
      <c r="E56" s="203">
        <v>0</v>
      </c>
      <c r="F56" s="203">
        <v>0</v>
      </c>
      <c r="G56" s="203">
        <v>0</v>
      </c>
      <c r="H56" s="203">
        <v>70000</v>
      </c>
      <c r="I56" s="203">
        <v>0</v>
      </c>
      <c r="J56" s="177">
        <v>56</v>
      </c>
    </row>
    <row r="57" spans="1:10">
      <c r="A57" s="202" t="s">
        <v>126</v>
      </c>
      <c r="B57" s="203">
        <v>2657422</v>
      </c>
      <c r="C57" s="203">
        <v>0</v>
      </c>
      <c r="D57" s="203">
        <v>2657422</v>
      </c>
      <c r="E57" s="203">
        <v>0</v>
      </c>
      <c r="F57" s="203">
        <v>0</v>
      </c>
      <c r="G57" s="203">
        <v>0</v>
      </c>
      <c r="H57" s="203">
        <v>2657422</v>
      </c>
      <c r="I57" s="203">
        <v>0</v>
      </c>
      <c r="J57" s="177">
        <v>57</v>
      </c>
    </row>
    <row r="58" spans="1:10">
      <c r="A58" s="202" t="s">
        <v>127</v>
      </c>
      <c r="B58" s="203">
        <v>470620</v>
      </c>
      <c r="C58" s="203">
        <v>0</v>
      </c>
      <c r="D58" s="203">
        <v>470620</v>
      </c>
      <c r="E58" s="203">
        <v>0</v>
      </c>
      <c r="F58" s="203">
        <v>0</v>
      </c>
      <c r="G58" s="203">
        <v>0</v>
      </c>
      <c r="H58" s="203">
        <v>470620</v>
      </c>
      <c r="I58" s="203">
        <v>0</v>
      </c>
      <c r="J58" s="177">
        <v>58</v>
      </c>
    </row>
    <row r="59" spans="1:10">
      <c r="A59" s="202" t="s">
        <v>128</v>
      </c>
      <c r="B59" s="203">
        <v>3946254</v>
      </c>
      <c r="C59" s="203">
        <v>0</v>
      </c>
      <c r="D59" s="203">
        <v>3946254</v>
      </c>
      <c r="E59" s="203">
        <v>0</v>
      </c>
      <c r="F59" s="203">
        <v>0</v>
      </c>
      <c r="G59" s="203">
        <v>0</v>
      </c>
      <c r="H59" s="203">
        <v>3946254</v>
      </c>
      <c r="I59" s="203">
        <v>0</v>
      </c>
      <c r="J59" s="177">
        <v>59</v>
      </c>
    </row>
    <row r="60" spans="1:10">
      <c r="A60" s="202" t="s">
        <v>129</v>
      </c>
      <c r="B60" s="203">
        <v>6264852</v>
      </c>
      <c r="C60" s="203">
        <v>0</v>
      </c>
      <c r="D60" s="203">
        <v>6264852</v>
      </c>
      <c r="E60" s="203">
        <v>0</v>
      </c>
      <c r="F60" s="203">
        <v>0</v>
      </c>
      <c r="G60" s="203">
        <v>0</v>
      </c>
      <c r="H60" s="203">
        <v>6264852</v>
      </c>
      <c r="I60" s="203">
        <v>0</v>
      </c>
      <c r="J60" s="177">
        <v>60</v>
      </c>
    </row>
    <row r="61" spans="1:10">
      <c r="A61" s="202" t="s">
        <v>130</v>
      </c>
      <c r="B61" s="203">
        <v>2878184</v>
      </c>
      <c r="C61" s="203">
        <v>0</v>
      </c>
      <c r="D61" s="203">
        <v>2878184</v>
      </c>
      <c r="E61" s="203">
        <v>0</v>
      </c>
      <c r="F61" s="203">
        <v>0</v>
      </c>
      <c r="G61" s="203">
        <v>0</v>
      </c>
      <c r="H61" s="203">
        <v>2878184</v>
      </c>
      <c r="I61" s="203">
        <v>0</v>
      </c>
      <c r="J61" s="177">
        <v>61</v>
      </c>
    </row>
    <row r="62" spans="1:10">
      <c r="A62" s="202" t="s">
        <v>131</v>
      </c>
      <c r="B62" s="203">
        <v>1163885</v>
      </c>
      <c r="C62" s="203">
        <v>0</v>
      </c>
      <c r="D62" s="203">
        <v>1163885</v>
      </c>
      <c r="E62" s="203">
        <v>0</v>
      </c>
      <c r="F62" s="203">
        <v>0</v>
      </c>
      <c r="G62" s="203">
        <v>0</v>
      </c>
      <c r="H62" s="203">
        <v>1163885</v>
      </c>
      <c r="I62" s="203">
        <v>0</v>
      </c>
      <c r="J62" s="177">
        <v>62</v>
      </c>
    </row>
    <row r="63" spans="1:10">
      <c r="A63" s="202" t="s">
        <v>132</v>
      </c>
      <c r="B63" s="203">
        <v>254000</v>
      </c>
      <c r="C63" s="203">
        <v>0</v>
      </c>
      <c r="D63" s="203">
        <v>254000</v>
      </c>
      <c r="E63" s="203">
        <v>0</v>
      </c>
      <c r="F63" s="203">
        <v>0</v>
      </c>
      <c r="G63" s="203">
        <v>0</v>
      </c>
      <c r="H63" s="203">
        <v>254000</v>
      </c>
      <c r="I63" s="203">
        <v>0</v>
      </c>
      <c r="J63" s="177">
        <v>63</v>
      </c>
    </row>
    <row r="64" spans="1:10">
      <c r="A64" s="202" t="s">
        <v>133</v>
      </c>
      <c r="B64" s="203">
        <v>602530</v>
      </c>
      <c r="C64" s="203">
        <v>0</v>
      </c>
      <c r="D64" s="203">
        <v>602530</v>
      </c>
      <c r="E64" s="203">
        <v>0</v>
      </c>
      <c r="F64" s="203">
        <v>0</v>
      </c>
      <c r="G64" s="203">
        <v>0</v>
      </c>
      <c r="H64" s="203">
        <v>602530</v>
      </c>
      <c r="I64" s="203">
        <v>0</v>
      </c>
      <c r="J64" s="177">
        <v>64</v>
      </c>
    </row>
    <row r="65" spans="1:11">
      <c r="A65" s="202" t="s">
        <v>134</v>
      </c>
      <c r="B65" s="203">
        <v>7163061</v>
      </c>
      <c r="C65" s="203">
        <v>0</v>
      </c>
      <c r="D65" s="203">
        <v>7163061</v>
      </c>
      <c r="E65" s="203">
        <v>0</v>
      </c>
      <c r="F65" s="203">
        <v>0</v>
      </c>
      <c r="G65" s="203">
        <v>0</v>
      </c>
      <c r="H65" s="203">
        <v>7163061</v>
      </c>
      <c r="I65" s="203">
        <v>0</v>
      </c>
      <c r="J65" s="177">
        <v>65</v>
      </c>
    </row>
    <row r="66" spans="1:11">
      <c r="A66" s="202" t="s">
        <v>135</v>
      </c>
      <c r="B66" s="203">
        <v>1908802</v>
      </c>
      <c r="C66" s="203">
        <v>0</v>
      </c>
      <c r="D66" s="203">
        <v>1908802</v>
      </c>
      <c r="E66" s="203">
        <v>0</v>
      </c>
      <c r="F66" s="203">
        <v>0</v>
      </c>
      <c r="G66" s="203">
        <v>0</v>
      </c>
      <c r="H66" s="203">
        <v>1908802</v>
      </c>
      <c r="I66" s="203">
        <v>0</v>
      </c>
      <c r="J66" s="177">
        <v>66</v>
      </c>
    </row>
    <row r="67" spans="1:11">
      <c r="A67" s="202" t="s">
        <v>136</v>
      </c>
      <c r="B67" s="203">
        <v>265500</v>
      </c>
      <c r="C67" s="203">
        <v>0</v>
      </c>
      <c r="D67" s="203">
        <v>265500</v>
      </c>
      <c r="E67" s="203">
        <v>0</v>
      </c>
      <c r="F67" s="203">
        <v>0</v>
      </c>
      <c r="G67" s="203">
        <v>0</v>
      </c>
      <c r="H67" s="203">
        <v>265500</v>
      </c>
      <c r="I67" s="203">
        <v>0</v>
      </c>
      <c r="J67" s="177">
        <v>67</v>
      </c>
    </row>
    <row r="68" spans="1:11">
      <c r="A68" s="202" t="s">
        <v>137</v>
      </c>
      <c r="B68" s="203">
        <v>1316685</v>
      </c>
      <c r="C68" s="203">
        <v>0</v>
      </c>
      <c r="D68" s="203">
        <v>1316685</v>
      </c>
      <c r="E68" s="203">
        <v>0</v>
      </c>
      <c r="F68" s="203">
        <v>0</v>
      </c>
      <c r="G68" s="203">
        <v>0</v>
      </c>
      <c r="H68" s="203">
        <v>1316685</v>
      </c>
      <c r="I68" s="203">
        <v>0</v>
      </c>
      <c r="J68" s="177">
        <v>68</v>
      </c>
    </row>
    <row r="69" spans="1:11">
      <c r="A69" s="202" t="s">
        <v>138</v>
      </c>
      <c r="B69" s="203">
        <v>713390</v>
      </c>
      <c r="C69" s="203">
        <v>0</v>
      </c>
      <c r="D69" s="203">
        <v>713390</v>
      </c>
      <c r="E69" s="203">
        <v>0</v>
      </c>
      <c r="F69" s="203">
        <v>0</v>
      </c>
      <c r="G69" s="203">
        <v>0</v>
      </c>
      <c r="H69" s="203">
        <v>713390</v>
      </c>
      <c r="I69" s="203">
        <v>0</v>
      </c>
      <c r="J69" s="177">
        <v>69</v>
      </c>
    </row>
    <row r="70" spans="1:11">
      <c r="A70" s="202" t="s">
        <v>139</v>
      </c>
      <c r="B70" s="203">
        <v>149390</v>
      </c>
      <c r="C70" s="203">
        <v>0</v>
      </c>
      <c r="D70" s="203">
        <v>149390</v>
      </c>
      <c r="E70" s="203">
        <v>0</v>
      </c>
      <c r="F70" s="203">
        <v>0</v>
      </c>
      <c r="G70" s="203">
        <v>0</v>
      </c>
      <c r="H70" s="203">
        <v>149390</v>
      </c>
      <c r="I70" s="203">
        <v>0</v>
      </c>
      <c r="J70" s="177">
        <v>70</v>
      </c>
    </row>
    <row r="71" spans="1:11">
      <c r="A71" s="202" t="s">
        <v>140</v>
      </c>
      <c r="B71" s="203">
        <v>3414970</v>
      </c>
      <c r="C71" s="203">
        <v>0</v>
      </c>
      <c r="D71" s="203">
        <v>3414970</v>
      </c>
      <c r="E71" s="203">
        <v>0</v>
      </c>
      <c r="F71" s="203">
        <v>0</v>
      </c>
      <c r="G71" s="203">
        <v>0</v>
      </c>
      <c r="H71" s="203">
        <v>3414970</v>
      </c>
      <c r="I71" s="203">
        <v>0</v>
      </c>
      <c r="J71" s="177">
        <v>71</v>
      </c>
    </row>
    <row r="72" spans="1:11">
      <c r="A72" s="202" t="s">
        <v>141</v>
      </c>
      <c r="B72" s="203">
        <v>78350</v>
      </c>
      <c r="C72" s="203">
        <v>0</v>
      </c>
      <c r="D72" s="203">
        <v>78350</v>
      </c>
      <c r="E72" s="203">
        <v>0</v>
      </c>
      <c r="F72" s="203">
        <v>0</v>
      </c>
      <c r="G72" s="203">
        <v>0</v>
      </c>
      <c r="H72" s="203">
        <v>78350</v>
      </c>
      <c r="I72" s="203">
        <v>0</v>
      </c>
      <c r="J72" s="177">
        <v>72</v>
      </c>
    </row>
    <row r="73" spans="1:11">
      <c r="A73" s="202" t="s">
        <v>142</v>
      </c>
      <c r="B73" s="203">
        <v>335792</v>
      </c>
      <c r="C73" s="203">
        <v>0</v>
      </c>
      <c r="D73" s="203">
        <v>335792</v>
      </c>
      <c r="E73" s="203">
        <v>0</v>
      </c>
      <c r="F73" s="203">
        <v>0</v>
      </c>
      <c r="G73" s="203">
        <v>0</v>
      </c>
      <c r="H73" s="203">
        <v>335792</v>
      </c>
      <c r="I73" s="203">
        <v>0</v>
      </c>
      <c r="J73" s="177">
        <v>73</v>
      </c>
    </row>
    <row r="74" spans="1:11">
      <c r="A74" s="202" t="s">
        <v>198</v>
      </c>
      <c r="B74" s="203">
        <v>6805556</v>
      </c>
      <c r="C74" s="203">
        <v>0</v>
      </c>
      <c r="D74" s="203">
        <v>6805556</v>
      </c>
      <c r="E74" s="203">
        <v>0</v>
      </c>
      <c r="F74" s="203">
        <v>0</v>
      </c>
      <c r="G74" s="203">
        <v>0</v>
      </c>
      <c r="H74" s="203">
        <v>6805556</v>
      </c>
      <c r="I74" s="203">
        <v>0</v>
      </c>
      <c r="J74" s="177">
        <v>74</v>
      </c>
    </row>
    <row r="75" spans="1:11">
      <c r="A75" s="202" t="s">
        <v>143</v>
      </c>
      <c r="B75" s="203">
        <v>692000</v>
      </c>
      <c r="C75" s="203">
        <v>0</v>
      </c>
      <c r="D75" s="203">
        <v>692000</v>
      </c>
      <c r="E75" s="203">
        <v>0</v>
      </c>
      <c r="F75" s="203">
        <v>0</v>
      </c>
      <c r="G75" s="203">
        <v>0</v>
      </c>
      <c r="H75" s="203">
        <v>692000</v>
      </c>
      <c r="I75" s="203">
        <v>0</v>
      </c>
      <c r="J75" s="177">
        <v>75</v>
      </c>
    </row>
    <row r="76" spans="1:11">
      <c r="A76" s="202" t="s">
        <v>252</v>
      </c>
      <c r="B76" s="203">
        <v>13704549</v>
      </c>
      <c r="C76" s="203">
        <v>28905</v>
      </c>
      <c r="D76" s="203">
        <v>13675644</v>
      </c>
      <c r="E76" s="203">
        <v>0</v>
      </c>
      <c r="F76" s="203">
        <v>0</v>
      </c>
      <c r="G76" s="203">
        <v>0</v>
      </c>
      <c r="H76" s="203">
        <v>13675644</v>
      </c>
      <c r="I76" s="203">
        <v>0</v>
      </c>
      <c r="J76" s="177">
        <v>76</v>
      </c>
    </row>
    <row r="77" spans="1:11">
      <c r="A77" s="202" t="s">
        <v>144</v>
      </c>
      <c r="B77" s="203">
        <v>279360</v>
      </c>
      <c r="C77" s="203">
        <v>0</v>
      </c>
      <c r="D77" s="203">
        <v>279360</v>
      </c>
      <c r="E77" s="203">
        <v>0</v>
      </c>
      <c r="F77" s="203">
        <v>0</v>
      </c>
      <c r="G77" s="203">
        <v>0</v>
      </c>
      <c r="H77" s="203">
        <v>279360</v>
      </c>
      <c r="I77" s="203">
        <v>0</v>
      </c>
      <c r="J77" s="177">
        <v>77</v>
      </c>
      <c r="K77" s="225" t="s">
        <v>369</v>
      </c>
    </row>
    <row r="78" spans="1:11">
      <c r="A78" s="202" t="s">
        <v>253</v>
      </c>
      <c r="B78" s="203">
        <v>6622800</v>
      </c>
      <c r="C78" s="203">
        <v>0</v>
      </c>
      <c r="D78" s="203">
        <v>6622800</v>
      </c>
      <c r="E78" s="203">
        <v>0</v>
      </c>
      <c r="F78" s="203">
        <v>0</v>
      </c>
      <c r="G78" s="203">
        <v>0</v>
      </c>
      <c r="H78" s="203">
        <v>6622800</v>
      </c>
      <c r="I78" s="203">
        <v>0</v>
      </c>
      <c r="J78" s="177">
        <v>78</v>
      </c>
    </row>
    <row r="79" spans="1:11">
      <c r="A79" s="202" t="s">
        <v>271</v>
      </c>
      <c r="B79" s="203">
        <v>1000025</v>
      </c>
      <c r="C79" s="203">
        <v>0</v>
      </c>
      <c r="D79" s="203">
        <v>1000025</v>
      </c>
      <c r="E79" s="203">
        <v>0</v>
      </c>
      <c r="F79" s="203">
        <v>0</v>
      </c>
      <c r="G79" s="203">
        <v>0</v>
      </c>
      <c r="H79" s="203">
        <v>1000025</v>
      </c>
      <c r="I79" s="203">
        <v>0</v>
      </c>
      <c r="J79" s="177">
        <v>79</v>
      </c>
    </row>
    <row r="80" spans="1:11">
      <c r="A80" s="202" t="s">
        <v>145</v>
      </c>
      <c r="B80" s="203">
        <v>10996258</v>
      </c>
      <c r="C80" s="203">
        <v>0</v>
      </c>
      <c r="D80" s="203">
        <v>10996258</v>
      </c>
      <c r="E80" s="203">
        <v>0</v>
      </c>
      <c r="F80" s="203">
        <v>0</v>
      </c>
      <c r="G80" s="203">
        <v>0</v>
      </c>
      <c r="H80" s="203">
        <v>10996258</v>
      </c>
      <c r="I80" s="203">
        <v>0</v>
      </c>
      <c r="J80" s="177">
        <v>80</v>
      </c>
    </row>
    <row r="81" spans="1:10">
      <c r="A81" s="202" t="s">
        <v>146</v>
      </c>
      <c r="B81" s="203">
        <v>7782178</v>
      </c>
      <c r="C81" s="203">
        <v>25000</v>
      </c>
      <c r="D81" s="203">
        <v>7757178</v>
      </c>
      <c r="E81" s="203">
        <v>0</v>
      </c>
      <c r="F81" s="203">
        <v>0</v>
      </c>
      <c r="G81" s="203">
        <v>0</v>
      </c>
      <c r="H81" s="203">
        <v>7757178</v>
      </c>
      <c r="I81" s="203">
        <v>0</v>
      </c>
      <c r="J81" s="177">
        <v>81</v>
      </c>
    </row>
    <row r="82" spans="1:10">
      <c r="A82" s="202" t="s">
        <v>237</v>
      </c>
      <c r="B82" s="203">
        <v>13241782</v>
      </c>
      <c r="C82" s="203">
        <v>0</v>
      </c>
      <c r="D82" s="203">
        <v>13241782</v>
      </c>
      <c r="E82" s="203">
        <v>0</v>
      </c>
      <c r="F82" s="203">
        <v>0</v>
      </c>
      <c r="G82" s="203">
        <v>0</v>
      </c>
      <c r="H82" s="203">
        <v>13241782</v>
      </c>
      <c r="I82" s="203">
        <v>0</v>
      </c>
      <c r="J82" s="177">
        <v>82</v>
      </c>
    </row>
    <row r="83" spans="1:10">
      <c r="A83" s="202" t="s">
        <v>147</v>
      </c>
      <c r="B83" s="203">
        <v>9132051</v>
      </c>
      <c r="C83" s="203">
        <v>457641</v>
      </c>
      <c r="D83" s="203">
        <v>8674410</v>
      </c>
      <c r="E83" s="203">
        <v>0</v>
      </c>
      <c r="F83" s="203">
        <v>0</v>
      </c>
      <c r="G83" s="203">
        <v>0</v>
      </c>
      <c r="H83" s="203">
        <v>8674410</v>
      </c>
      <c r="I83" s="203">
        <v>0</v>
      </c>
      <c r="J83" s="177">
        <v>83</v>
      </c>
    </row>
    <row r="84" spans="1:10">
      <c r="A84" s="202" t="s">
        <v>180</v>
      </c>
      <c r="B84" s="203">
        <v>16250071</v>
      </c>
      <c r="C84" s="203">
        <v>0</v>
      </c>
      <c r="D84" s="203">
        <v>16250071</v>
      </c>
      <c r="E84" s="203">
        <v>0</v>
      </c>
      <c r="F84" s="203">
        <v>0</v>
      </c>
      <c r="G84" s="203">
        <v>0</v>
      </c>
      <c r="H84" s="203">
        <v>16250071</v>
      </c>
      <c r="I84" s="203">
        <v>0</v>
      </c>
      <c r="J84" s="177">
        <v>84</v>
      </c>
    </row>
    <row r="85" spans="1:10">
      <c r="A85" s="202" t="s">
        <v>181</v>
      </c>
      <c r="B85" s="203">
        <v>2792701</v>
      </c>
      <c r="C85" s="203">
        <v>0</v>
      </c>
      <c r="D85" s="203">
        <v>2792701</v>
      </c>
      <c r="E85" s="203">
        <v>0</v>
      </c>
      <c r="F85" s="203">
        <v>0</v>
      </c>
      <c r="G85" s="203">
        <v>0</v>
      </c>
      <c r="H85" s="203">
        <v>2792701</v>
      </c>
      <c r="I85" s="203">
        <v>0</v>
      </c>
      <c r="J85" s="177">
        <v>85</v>
      </c>
    </row>
    <row r="86" spans="1:10">
      <c r="A86" s="202" t="s">
        <v>292</v>
      </c>
      <c r="B86" s="203">
        <v>1958850</v>
      </c>
      <c r="C86" s="203">
        <v>0</v>
      </c>
      <c r="D86" s="203">
        <v>1958850</v>
      </c>
      <c r="E86" s="203">
        <v>0</v>
      </c>
      <c r="F86" s="203">
        <v>0</v>
      </c>
      <c r="G86" s="203">
        <v>0</v>
      </c>
      <c r="H86" s="203">
        <v>1958850</v>
      </c>
      <c r="I86" s="203">
        <v>0</v>
      </c>
      <c r="J86" s="177">
        <v>86</v>
      </c>
    </row>
    <row r="87" spans="1:10">
      <c r="A87" s="202" t="s">
        <v>325</v>
      </c>
      <c r="B87" s="203">
        <v>18710000</v>
      </c>
      <c r="C87" s="203">
        <v>0</v>
      </c>
      <c r="D87" s="203">
        <v>18710000</v>
      </c>
      <c r="E87" s="203">
        <v>0</v>
      </c>
      <c r="F87" s="203">
        <v>0</v>
      </c>
      <c r="G87" s="203">
        <v>0</v>
      </c>
      <c r="H87" s="203">
        <v>18710000</v>
      </c>
      <c r="I87" s="203">
        <v>0</v>
      </c>
      <c r="J87" s="177">
        <v>87</v>
      </c>
    </row>
    <row r="88" spans="1:10">
      <c r="A88" s="202" t="s">
        <v>148</v>
      </c>
      <c r="B88" s="203">
        <v>1199273</v>
      </c>
      <c r="C88" s="203">
        <v>35094</v>
      </c>
      <c r="D88" s="203">
        <v>1164179</v>
      </c>
      <c r="E88" s="203">
        <v>0</v>
      </c>
      <c r="F88" s="203">
        <v>0</v>
      </c>
      <c r="G88" s="203">
        <v>0</v>
      </c>
      <c r="H88" s="203">
        <v>1164179</v>
      </c>
      <c r="I88" s="203">
        <v>0</v>
      </c>
      <c r="J88" s="177">
        <v>88</v>
      </c>
    </row>
    <row r="89" spans="1:10">
      <c r="A89" s="202" t="s">
        <v>149</v>
      </c>
      <c r="B89" s="203">
        <v>9842768</v>
      </c>
      <c r="C89" s="203">
        <v>0</v>
      </c>
      <c r="D89" s="203">
        <v>9842768</v>
      </c>
      <c r="E89" s="203">
        <v>0</v>
      </c>
      <c r="F89" s="203">
        <v>0</v>
      </c>
      <c r="G89" s="203">
        <v>0</v>
      </c>
      <c r="H89" s="203">
        <v>9842768</v>
      </c>
      <c r="I89" s="203">
        <v>0</v>
      </c>
      <c r="J89" s="177">
        <v>89</v>
      </c>
    </row>
    <row r="90" spans="1:10">
      <c r="A90" s="202" t="s">
        <v>150</v>
      </c>
      <c r="B90" s="203">
        <v>17987670</v>
      </c>
      <c r="C90" s="203">
        <v>250000</v>
      </c>
      <c r="D90" s="203">
        <v>17737670</v>
      </c>
      <c r="E90" s="203">
        <v>0</v>
      </c>
      <c r="F90" s="203">
        <v>0</v>
      </c>
      <c r="G90" s="203">
        <v>0</v>
      </c>
      <c r="H90" s="203">
        <v>17737670</v>
      </c>
      <c r="I90" s="203">
        <v>0</v>
      </c>
      <c r="J90" s="177">
        <v>90</v>
      </c>
    </row>
    <row r="91" spans="1:10">
      <c r="A91" s="202" t="s">
        <v>151</v>
      </c>
      <c r="B91" s="203">
        <v>5860000</v>
      </c>
      <c r="C91" s="203">
        <v>0</v>
      </c>
      <c r="D91" s="203">
        <v>5860000</v>
      </c>
      <c r="E91" s="203">
        <v>0</v>
      </c>
      <c r="F91" s="203">
        <v>0</v>
      </c>
      <c r="G91" s="203">
        <v>0</v>
      </c>
      <c r="H91" s="203">
        <v>5860000</v>
      </c>
      <c r="I91" s="203">
        <v>0</v>
      </c>
      <c r="J91" s="177">
        <v>91</v>
      </c>
    </row>
    <row r="92" spans="1:10">
      <c r="A92" s="202" t="s">
        <v>199</v>
      </c>
      <c r="B92" s="203">
        <v>159783210</v>
      </c>
      <c r="C92" s="203">
        <v>0</v>
      </c>
      <c r="D92" s="203">
        <v>159783210</v>
      </c>
      <c r="E92" s="203">
        <v>0</v>
      </c>
      <c r="F92" s="203">
        <v>0</v>
      </c>
      <c r="G92" s="203">
        <v>0</v>
      </c>
      <c r="H92" s="203">
        <v>159783210</v>
      </c>
      <c r="I92" s="203">
        <v>0</v>
      </c>
      <c r="J92" s="177">
        <v>92</v>
      </c>
    </row>
    <row r="93" spans="1:10">
      <c r="A93" s="202" t="s">
        <v>152</v>
      </c>
      <c r="B93" s="203">
        <v>2292124</v>
      </c>
      <c r="C93" s="203">
        <v>0</v>
      </c>
      <c r="D93" s="203">
        <v>2292124</v>
      </c>
      <c r="E93" s="203">
        <v>0</v>
      </c>
      <c r="F93" s="203">
        <v>0</v>
      </c>
      <c r="G93" s="203">
        <v>0</v>
      </c>
      <c r="H93" s="203">
        <v>2292124</v>
      </c>
      <c r="I93" s="203">
        <v>0</v>
      </c>
      <c r="J93" s="177">
        <v>93</v>
      </c>
    </row>
    <row r="94" spans="1:10">
      <c r="A94" s="202" t="s">
        <v>277</v>
      </c>
      <c r="B94" s="203">
        <v>1927325</v>
      </c>
      <c r="C94" s="203">
        <v>0</v>
      </c>
      <c r="D94" s="203">
        <v>1927325</v>
      </c>
      <c r="E94" s="203">
        <v>0</v>
      </c>
      <c r="F94" s="203">
        <v>0</v>
      </c>
      <c r="G94" s="203">
        <v>0</v>
      </c>
      <c r="H94" s="203">
        <v>1927325</v>
      </c>
      <c r="I94" s="203">
        <v>0</v>
      </c>
      <c r="J94" s="177">
        <v>94</v>
      </c>
    </row>
    <row r="95" spans="1:10">
      <c r="A95" s="202" t="s">
        <v>153</v>
      </c>
      <c r="B95" s="203">
        <v>2293865</v>
      </c>
      <c r="C95" s="203">
        <v>0</v>
      </c>
      <c r="D95" s="203">
        <v>2293865</v>
      </c>
      <c r="E95" s="203">
        <v>0</v>
      </c>
      <c r="F95" s="203">
        <v>0</v>
      </c>
      <c r="G95" s="203">
        <v>0</v>
      </c>
      <c r="H95" s="203">
        <v>2293865</v>
      </c>
      <c r="I95" s="203">
        <v>0</v>
      </c>
      <c r="J95" s="177">
        <v>95</v>
      </c>
    </row>
    <row r="96" spans="1:10">
      <c r="A96" s="202" t="s">
        <v>154</v>
      </c>
      <c r="B96" s="203">
        <v>5149074</v>
      </c>
      <c r="C96" s="203">
        <v>0</v>
      </c>
      <c r="D96" s="203">
        <v>5149074</v>
      </c>
      <c r="E96" s="203">
        <v>0</v>
      </c>
      <c r="F96" s="203">
        <v>0</v>
      </c>
      <c r="G96" s="203">
        <v>0</v>
      </c>
      <c r="H96" s="203">
        <v>5149074</v>
      </c>
      <c r="I96" s="203">
        <v>0</v>
      </c>
      <c r="J96" s="177">
        <v>96</v>
      </c>
    </row>
    <row r="97" spans="1:10">
      <c r="A97" s="202" t="s">
        <v>331</v>
      </c>
      <c r="B97" s="203">
        <v>1906069</v>
      </c>
      <c r="C97" s="203">
        <v>163105</v>
      </c>
      <c r="D97" s="203">
        <v>1742964</v>
      </c>
      <c r="E97" s="203">
        <v>0</v>
      </c>
      <c r="F97" s="203">
        <v>0</v>
      </c>
      <c r="G97" s="203">
        <v>0</v>
      </c>
      <c r="H97" s="203">
        <v>1742964</v>
      </c>
      <c r="I97" s="203">
        <v>0</v>
      </c>
      <c r="J97" s="177">
        <v>97</v>
      </c>
    </row>
    <row r="98" spans="1:10">
      <c r="A98" s="202" t="s">
        <v>155</v>
      </c>
      <c r="B98" s="203">
        <v>2469525</v>
      </c>
      <c r="C98" s="203">
        <v>0</v>
      </c>
      <c r="D98" s="203">
        <v>2469525</v>
      </c>
      <c r="E98" s="203">
        <v>0</v>
      </c>
      <c r="F98" s="203">
        <v>0</v>
      </c>
      <c r="G98" s="203">
        <v>0</v>
      </c>
      <c r="H98" s="203">
        <v>2469525</v>
      </c>
      <c r="I98" s="203">
        <v>0</v>
      </c>
      <c r="J98" s="177">
        <v>98</v>
      </c>
    </row>
    <row r="99" spans="1:10">
      <c r="A99" s="202" t="s">
        <v>200</v>
      </c>
      <c r="B99" s="203">
        <v>643800</v>
      </c>
      <c r="C99" s="203">
        <v>0</v>
      </c>
      <c r="D99" s="203">
        <v>643800</v>
      </c>
      <c r="E99" s="203">
        <v>0</v>
      </c>
      <c r="F99" s="203">
        <v>0</v>
      </c>
      <c r="G99" s="203">
        <v>0</v>
      </c>
      <c r="H99" s="203">
        <v>643800</v>
      </c>
      <c r="I99" s="203">
        <v>0</v>
      </c>
      <c r="J99" s="177">
        <v>99</v>
      </c>
    </row>
    <row r="100" spans="1:10">
      <c r="A100" s="202" t="s">
        <v>182</v>
      </c>
      <c r="B100" s="203">
        <v>1034116</v>
      </c>
      <c r="C100" s="203">
        <v>0</v>
      </c>
      <c r="D100" s="203">
        <v>1034116</v>
      </c>
      <c r="E100" s="203">
        <v>0</v>
      </c>
      <c r="F100" s="203">
        <v>0</v>
      </c>
      <c r="G100" s="203">
        <v>0</v>
      </c>
      <c r="H100" s="203">
        <v>1034116</v>
      </c>
      <c r="I100" s="203">
        <v>0</v>
      </c>
      <c r="J100" s="177">
        <v>100</v>
      </c>
    </row>
    <row r="101" spans="1:10">
      <c r="A101" s="202" t="s">
        <v>240</v>
      </c>
      <c r="B101" s="203">
        <v>1582780</v>
      </c>
      <c r="C101" s="203">
        <v>0</v>
      </c>
      <c r="D101" s="203">
        <v>1582780</v>
      </c>
      <c r="E101" s="203">
        <v>0</v>
      </c>
      <c r="F101" s="203">
        <v>0</v>
      </c>
      <c r="G101" s="203">
        <v>0</v>
      </c>
      <c r="H101" s="203">
        <v>1582780</v>
      </c>
      <c r="I101" s="203">
        <v>0</v>
      </c>
      <c r="J101" s="177">
        <v>101</v>
      </c>
    </row>
    <row r="102" spans="1:10">
      <c r="A102" s="202" t="s">
        <v>332</v>
      </c>
      <c r="B102" s="203">
        <v>11162054</v>
      </c>
      <c r="C102" s="203">
        <v>0</v>
      </c>
      <c r="D102" s="203">
        <v>11162054</v>
      </c>
      <c r="E102" s="203">
        <v>0</v>
      </c>
      <c r="F102" s="203">
        <v>0</v>
      </c>
      <c r="G102" s="203">
        <v>0</v>
      </c>
      <c r="H102" s="203">
        <v>11162054</v>
      </c>
      <c r="I102" s="203">
        <v>0</v>
      </c>
      <c r="J102" s="177">
        <v>102</v>
      </c>
    </row>
    <row r="103" spans="1:10">
      <c r="A103" s="202" t="s">
        <v>156</v>
      </c>
      <c r="B103" s="203">
        <v>0</v>
      </c>
      <c r="C103" s="203">
        <v>61496795</v>
      </c>
      <c r="D103" s="203">
        <v>0</v>
      </c>
      <c r="E103" s="203">
        <v>61496795</v>
      </c>
      <c r="F103" s="203">
        <v>0</v>
      </c>
      <c r="G103" s="203">
        <v>0</v>
      </c>
      <c r="H103" s="203">
        <v>0</v>
      </c>
      <c r="I103" s="203">
        <v>61496795</v>
      </c>
      <c r="J103" s="177">
        <v>103</v>
      </c>
    </row>
    <row r="104" spans="1:10">
      <c r="A104" s="202" t="s">
        <v>201</v>
      </c>
      <c r="B104" s="203">
        <v>0</v>
      </c>
      <c r="C104" s="203">
        <v>62750231</v>
      </c>
      <c r="D104" s="203">
        <v>0</v>
      </c>
      <c r="E104" s="203">
        <v>62750231</v>
      </c>
      <c r="F104" s="203">
        <v>0</v>
      </c>
      <c r="G104" s="203">
        <v>0</v>
      </c>
      <c r="H104" s="203">
        <v>0</v>
      </c>
      <c r="I104" s="203">
        <v>62750231</v>
      </c>
      <c r="J104" s="177">
        <v>104</v>
      </c>
    </row>
    <row r="105" spans="1:10">
      <c r="A105" s="202" t="s">
        <v>157</v>
      </c>
      <c r="B105" s="203">
        <v>0</v>
      </c>
      <c r="C105" s="203">
        <v>297920</v>
      </c>
      <c r="D105" s="203">
        <v>0</v>
      </c>
      <c r="E105" s="203">
        <v>297920</v>
      </c>
      <c r="F105" s="203">
        <v>0</v>
      </c>
      <c r="G105" s="203">
        <v>0</v>
      </c>
      <c r="H105" s="203">
        <v>0</v>
      </c>
      <c r="I105" s="203">
        <v>297920</v>
      </c>
      <c r="J105" s="177">
        <v>105</v>
      </c>
    </row>
    <row r="106" spans="1:10">
      <c r="A106" s="202" t="s">
        <v>158</v>
      </c>
      <c r="B106" s="203">
        <v>0</v>
      </c>
      <c r="C106" s="203">
        <v>117005618</v>
      </c>
      <c r="D106" s="203">
        <v>0</v>
      </c>
      <c r="E106" s="203">
        <v>117005618</v>
      </c>
      <c r="F106" s="203">
        <v>0</v>
      </c>
      <c r="G106" s="203">
        <v>0</v>
      </c>
      <c r="H106" s="203">
        <v>0</v>
      </c>
      <c r="I106" s="203">
        <v>117005618</v>
      </c>
      <c r="J106" s="177">
        <v>106</v>
      </c>
    </row>
    <row r="107" spans="1:10">
      <c r="A107" s="202" t="s">
        <v>159</v>
      </c>
      <c r="B107" s="203">
        <v>0</v>
      </c>
      <c r="C107" s="203">
        <v>8692700</v>
      </c>
      <c r="D107" s="203">
        <v>0</v>
      </c>
      <c r="E107" s="203">
        <v>8692700</v>
      </c>
      <c r="F107" s="203">
        <v>0</v>
      </c>
      <c r="G107" s="203">
        <v>0</v>
      </c>
      <c r="H107" s="203">
        <v>0</v>
      </c>
      <c r="I107" s="203">
        <v>8692700</v>
      </c>
      <c r="J107" s="177">
        <v>107</v>
      </c>
    </row>
    <row r="108" spans="1:10">
      <c r="A108" s="202" t="s">
        <v>160</v>
      </c>
      <c r="B108" s="203">
        <v>0</v>
      </c>
      <c r="C108" s="203">
        <v>48125600</v>
      </c>
      <c r="D108" s="203">
        <v>0</v>
      </c>
      <c r="E108" s="203">
        <v>48125600</v>
      </c>
      <c r="F108" s="203">
        <v>0</v>
      </c>
      <c r="G108" s="203">
        <v>0</v>
      </c>
      <c r="H108" s="203">
        <v>0</v>
      </c>
      <c r="I108" s="203">
        <v>48125600</v>
      </c>
      <c r="J108" s="177">
        <v>108</v>
      </c>
    </row>
    <row r="109" spans="1:10">
      <c r="A109" s="202" t="s">
        <v>238</v>
      </c>
      <c r="B109" s="203">
        <v>0</v>
      </c>
      <c r="C109" s="203">
        <v>45822200</v>
      </c>
      <c r="D109" s="203">
        <v>0</v>
      </c>
      <c r="E109" s="203">
        <v>45822200</v>
      </c>
      <c r="F109" s="203">
        <v>0</v>
      </c>
      <c r="G109" s="203">
        <v>0</v>
      </c>
      <c r="H109" s="203">
        <v>0</v>
      </c>
      <c r="I109" s="203">
        <v>45822200</v>
      </c>
      <c r="J109" s="177">
        <v>109</v>
      </c>
    </row>
    <row r="110" spans="1:10">
      <c r="A110" s="202" t="s">
        <v>183</v>
      </c>
      <c r="B110" s="203">
        <v>0</v>
      </c>
      <c r="C110" s="203">
        <v>5040000</v>
      </c>
      <c r="D110" s="203">
        <v>0</v>
      </c>
      <c r="E110" s="203">
        <v>5040000</v>
      </c>
      <c r="F110" s="203">
        <v>0</v>
      </c>
      <c r="G110" s="203">
        <v>0</v>
      </c>
      <c r="H110" s="203">
        <v>0</v>
      </c>
      <c r="I110" s="203">
        <v>5040000</v>
      </c>
      <c r="J110" s="177">
        <v>110</v>
      </c>
    </row>
    <row r="111" spans="1:10">
      <c r="A111" s="202" t="s">
        <v>254</v>
      </c>
      <c r="B111" s="203">
        <v>0</v>
      </c>
      <c r="C111" s="203">
        <v>1791000</v>
      </c>
      <c r="D111" s="203">
        <v>0</v>
      </c>
      <c r="E111" s="203">
        <v>1791000</v>
      </c>
      <c r="F111" s="203">
        <v>0</v>
      </c>
      <c r="G111" s="203">
        <v>0</v>
      </c>
      <c r="H111" s="203">
        <v>0</v>
      </c>
      <c r="I111" s="203">
        <v>1791000</v>
      </c>
      <c r="J111" s="177">
        <v>111</v>
      </c>
    </row>
    <row r="112" spans="1:10">
      <c r="A112" s="202" t="s">
        <v>161</v>
      </c>
      <c r="B112" s="203">
        <v>0</v>
      </c>
      <c r="C112" s="203">
        <v>12377528</v>
      </c>
      <c r="D112" s="203">
        <v>0</v>
      </c>
      <c r="E112" s="203">
        <v>12377528</v>
      </c>
      <c r="F112" s="203">
        <v>0</v>
      </c>
      <c r="G112" s="203">
        <v>0</v>
      </c>
      <c r="H112" s="203">
        <v>0</v>
      </c>
      <c r="I112" s="203">
        <v>12377528</v>
      </c>
      <c r="J112" s="177">
        <v>112</v>
      </c>
    </row>
    <row r="113" spans="1:11">
      <c r="A113" s="202" t="s">
        <v>162</v>
      </c>
      <c r="B113" s="203">
        <v>0</v>
      </c>
      <c r="C113" s="203">
        <v>2402375</v>
      </c>
      <c r="D113" s="203">
        <v>0</v>
      </c>
      <c r="E113" s="203">
        <v>2402375</v>
      </c>
      <c r="F113" s="203">
        <v>0</v>
      </c>
      <c r="G113" s="203">
        <v>0</v>
      </c>
      <c r="H113" s="203">
        <v>0</v>
      </c>
      <c r="I113" s="203">
        <v>2402375</v>
      </c>
      <c r="J113" s="177">
        <v>113</v>
      </c>
    </row>
    <row r="114" spans="1:11">
      <c r="A114" s="202" t="s">
        <v>163</v>
      </c>
      <c r="B114" s="203">
        <v>0</v>
      </c>
      <c r="C114" s="203">
        <v>575000</v>
      </c>
      <c r="D114" s="203">
        <v>0</v>
      </c>
      <c r="E114" s="203">
        <v>575000</v>
      </c>
      <c r="F114" s="203">
        <v>0</v>
      </c>
      <c r="G114" s="203">
        <v>0</v>
      </c>
      <c r="H114" s="203">
        <v>0</v>
      </c>
      <c r="I114" s="203">
        <v>575000</v>
      </c>
      <c r="J114" s="177">
        <v>114</v>
      </c>
    </row>
    <row r="115" spans="1:11">
      <c r="A115" s="202" t="s">
        <v>241</v>
      </c>
      <c r="B115" s="203">
        <v>200000</v>
      </c>
      <c r="C115" s="203">
        <v>250000</v>
      </c>
      <c r="D115" s="203">
        <v>0</v>
      </c>
      <c r="E115" s="203">
        <v>50000</v>
      </c>
      <c r="F115" s="203">
        <v>0</v>
      </c>
      <c r="G115" s="203">
        <v>0</v>
      </c>
      <c r="H115" s="203">
        <v>0</v>
      </c>
      <c r="I115" s="203">
        <v>50000</v>
      </c>
      <c r="J115" s="177">
        <v>115</v>
      </c>
      <c r="K115" s="225" t="s">
        <v>370</v>
      </c>
    </row>
    <row r="116" spans="1:11">
      <c r="A116" s="202" t="s">
        <v>164</v>
      </c>
      <c r="B116" s="203">
        <v>0</v>
      </c>
      <c r="C116" s="203">
        <v>10375000</v>
      </c>
      <c r="D116" s="203">
        <v>0</v>
      </c>
      <c r="E116" s="203">
        <v>10375000</v>
      </c>
      <c r="F116" s="203">
        <v>0</v>
      </c>
      <c r="G116" s="203">
        <v>0</v>
      </c>
      <c r="H116" s="203">
        <v>0</v>
      </c>
      <c r="I116" s="203">
        <v>10375000</v>
      </c>
      <c r="J116" s="177">
        <v>116</v>
      </c>
    </row>
    <row r="117" spans="1:11">
      <c r="A117" s="202" t="s">
        <v>165</v>
      </c>
      <c r="B117" s="203">
        <v>0</v>
      </c>
      <c r="C117" s="203">
        <v>51985232</v>
      </c>
      <c r="D117" s="203">
        <v>0</v>
      </c>
      <c r="E117" s="203">
        <v>51985232</v>
      </c>
      <c r="F117" s="203">
        <v>0</v>
      </c>
      <c r="G117" s="203">
        <v>0</v>
      </c>
      <c r="H117" s="203">
        <v>0</v>
      </c>
      <c r="I117" s="203">
        <v>51985232</v>
      </c>
      <c r="J117" s="177">
        <v>117</v>
      </c>
    </row>
    <row r="118" spans="1:11">
      <c r="A118" s="202" t="s">
        <v>166</v>
      </c>
      <c r="B118" s="203">
        <v>0</v>
      </c>
      <c r="C118" s="203">
        <v>1795372</v>
      </c>
      <c r="D118" s="203">
        <v>0</v>
      </c>
      <c r="E118" s="203">
        <v>1795372</v>
      </c>
      <c r="F118" s="203">
        <v>0</v>
      </c>
      <c r="G118" s="203">
        <v>0</v>
      </c>
      <c r="H118" s="203">
        <v>0</v>
      </c>
      <c r="I118" s="203">
        <v>1795372</v>
      </c>
      <c r="J118" s="177">
        <v>118</v>
      </c>
    </row>
    <row r="119" spans="1:11">
      <c r="A119" s="202" t="s">
        <v>273</v>
      </c>
      <c r="B119" s="203">
        <v>0</v>
      </c>
      <c r="C119" s="203">
        <v>26746837</v>
      </c>
      <c r="D119" s="203">
        <v>0</v>
      </c>
      <c r="E119" s="203">
        <v>26746837</v>
      </c>
      <c r="F119" s="203">
        <v>0</v>
      </c>
      <c r="G119" s="203">
        <v>0</v>
      </c>
      <c r="H119" s="203">
        <v>0</v>
      </c>
      <c r="I119" s="203">
        <v>26746837</v>
      </c>
      <c r="J119" s="177">
        <v>119</v>
      </c>
    </row>
    <row r="120" spans="1:11">
      <c r="A120" s="202" t="s">
        <v>242</v>
      </c>
      <c r="B120" s="203">
        <v>0</v>
      </c>
      <c r="C120" s="203">
        <v>911000</v>
      </c>
      <c r="D120" s="203">
        <v>0</v>
      </c>
      <c r="E120" s="203">
        <v>911000</v>
      </c>
      <c r="F120" s="203">
        <v>0</v>
      </c>
      <c r="G120" s="203">
        <v>0</v>
      </c>
      <c r="H120" s="203">
        <v>0</v>
      </c>
      <c r="I120" s="203">
        <v>911000</v>
      </c>
      <c r="J120" s="177">
        <v>120</v>
      </c>
    </row>
    <row r="121" spans="1:11">
      <c r="A121" s="202" t="s">
        <v>167</v>
      </c>
      <c r="B121" s="203">
        <v>0</v>
      </c>
      <c r="C121" s="203">
        <v>2764730</v>
      </c>
      <c r="D121" s="203">
        <v>0</v>
      </c>
      <c r="E121" s="203">
        <v>2764730</v>
      </c>
      <c r="F121" s="203">
        <v>0</v>
      </c>
      <c r="G121" s="203">
        <v>0</v>
      </c>
      <c r="H121" s="203">
        <v>0</v>
      </c>
      <c r="I121" s="203">
        <v>2764730</v>
      </c>
      <c r="J121" s="177">
        <v>121</v>
      </c>
    </row>
    <row r="122" spans="1:11">
      <c r="A122" s="202" t="s">
        <v>191</v>
      </c>
      <c r="B122" s="203">
        <v>0</v>
      </c>
      <c r="C122" s="203">
        <v>1958850</v>
      </c>
      <c r="D122" s="203">
        <v>0</v>
      </c>
      <c r="E122" s="203">
        <v>1958850</v>
      </c>
      <c r="F122" s="203">
        <v>0</v>
      </c>
      <c r="G122" s="203">
        <v>0</v>
      </c>
      <c r="H122" s="203">
        <v>0</v>
      </c>
      <c r="I122" s="203">
        <v>1958850</v>
      </c>
      <c r="J122" s="177">
        <v>122</v>
      </c>
    </row>
    <row r="123" spans="1:11">
      <c r="A123" s="202" t="s">
        <v>278</v>
      </c>
      <c r="B123" s="203">
        <v>0</v>
      </c>
      <c r="C123" s="203">
        <v>2001611</v>
      </c>
      <c r="D123" s="203">
        <v>0</v>
      </c>
      <c r="E123" s="203">
        <v>2001611</v>
      </c>
      <c r="F123" s="203">
        <v>0</v>
      </c>
      <c r="G123" s="203">
        <v>0</v>
      </c>
      <c r="H123" s="203">
        <v>0</v>
      </c>
      <c r="I123" s="203">
        <v>2001611</v>
      </c>
      <c r="J123" s="177">
        <v>123</v>
      </c>
    </row>
    <row r="124" spans="1:11">
      <c r="A124" s="202" t="s">
        <v>168</v>
      </c>
      <c r="B124" s="203">
        <v>0</v>
      </c>
      <c r="C124" s="203">
        <v>2170584</v>
      </c>
      <c r="D124" s="203">
        <v>0</v>
      </c>
      <c r="E124" s="203">
        <v>2170584</v>
      </c>
      <c r="F124" s="203">
        <v>0</v>
      </c>
      <c r="G124" s="203">
        <v>0</v>
      </c>
      <c r="H124" s="203">
        <v>0</v>
      </c>
      <c r="I124" s="203">
        <v>2170584</v>
      </c>
      <c r="J124" s="177">
        <v>124</v>
      </c>
    </row>
    <row r="125" spans="1:11">
      <c r="A125" s="202" t="s">
        <v>202</v>
      </c>
      <c r="B125" s="203">
        <v>0</v>
      </c>
      <c r="C125" s="203">
        <v>431000</v>
      </c>
      <c r="D125" s="203">
        <v>0</v>
      </c>
      <c r="E125" s="203">
        <v>431000</v>
      </c>
      <c r="F125" s="203">
        <v>0</v>
      </c>
      <c r="G125" s="203">
        <v>0</v>
      </c>
      <c r="H125" s="203">
        <v>0</v>
      </c>
      <c r="I125" s="203">
        <v>431000</v>
      </c>
      <c r="J125" s="177">
        <v>125</v>
      </c>
    </row>
    <row r="126" spans="1:11">
      <c r="A126" s="202" t="s">
        <v>326</v>
      </c>
      <c r="B126" s="203">
        <v>0</v>
      </c>
      <c r="C126" s="203">
        <v>18719000</v>
      </c>
      <c r="D126" s="203">
        <v>0</v>
      </c>
      <c r="E126" s="203">
        <v>18719000</v>
      </c>
      <c r="F126" s="203">
        <v>0</v>
      </c>
      <c r="G126" s="203">
        <v>0</v>
      </c>
      <c r="H126" s="203">
        <v>0</v>
      </c>
      <c r="I126" s="203">
        <v>18719000</v>
      </c>
      <c r="J126" s="177">
        <v>126</v>
      </c>
    </row>
    <row r="127" spans="1:11">
      <c r="A127" s="204" t="s">
        <v>169</v>
      </c>
      <c r="B127" s="203">
        <v>6544115046</v>
      </c>
      <c r="C127" s="203">
        <v>6544115046</v>
      </c>
      <c r="D127" s="203">
        <v>5798429991</v>
      </c>
      <c r="E127" s="203">
        <v>5798429991</v>
      </c>
      <c r="F127" s="203">
        <v>5365499674</v>
      </c>
      <c r="G127" s="203">
        <v>5312143808</v>
      </c>
      <c r="H127" s="203">
        <v>432930317</v>
      </c>
      <c r="I127" s="203">
        <v>486286183</v>
      </c>
      <c r="J127" s="177">
        <v>127</v>
      </c>
    </row>
    <row r="128" spans="1:11">
      <c r="A128" s="204" t="s">
        <v>270</v>
      </c>
      <c r="B128" s="203"/>
      <c r="C128" s="203"/>
      <c r="D128" s="203"/>
      <c r="E128" s="203"/>
      <c r="F128" s="203"/>
      <c r="G128" s="203">
        <v>53355866</v>
      </c>
      <c r="H128" s="203">
        <v>53355866</v>
      </c>
      <c r="I128" s="203"/>
      <c r="J128" s="177">
        <v>128</v>
      </c>
    </row>
    <row r="129" spans="1:10">
      <c r="A129" s="204" t="s">
        <v>170</v>
      </c>
      <c r="B129" s="203">
        <v>6544115046</v>
      </c>
      <c r="C129" s="203">
        <v>6544115046</v>
      </c>
      <c r="D129" s="203">
        <v>5798429991</v>
      </c>
      <c r="E129" s="203">
        <v>5798429991</v>
      </c>
      <c r="F129" s="203">
        <v>5365499674</v>
      </c>
      <c r="G129" s="203">
        <v>5365499674</v>
      </c>
      <c r="H129" s="203">
        <v>486286183</v>
      </c>
      <c r="I129" s="203">
        <v>486286183</v>
      </c>
      <c r="J129" s="177">
        <v>129</v>
      </c>
    </row>
    <row r="152" spans="11:11">
      <c r="K152" s="170" t="s">
        <v>348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39370078740157483" bottom="0.62992125984251968" header="0" footer="0"/>
  <pageSetup scale="85" orientation="landscape" r:id="rId1"/>
  <headerFooter scaleWithDoc="0" alignWithMargins="0">
    <oddFooter>&amp;CPICV Informe Económico 2019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8" sqref="D38"/>
    </sheetView>
  </sheetViews>
  <sheetFormatPr baseColWidth="10" defaultRowHeight="12.7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PRESENTACION</vt:lpstr>
      <vt:lpstr>Informe Ejecutivo</vt:lpstr>
      <vt:lpstr>Balance Parroquial -2019</vt:lpstr>
      <vt:lpstr>EERR Parroquia-2019</vt:lpstr>
      <vt:lpstr>Balance Tributario dic 2019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usuario</cp:lastModifiedBy>
  <cp:lastPrinted>2020-04-30T15:07:00Z</cp:lastPrinted>
  <dcterms:created xsi:type="dcterms:W3CDTF">2008-05-22T23:48:18Z</dcterms:created>
  <dcterms:modified xsi:type="dcterms:W3CDTF">2020-05-12T16:02:10Z</dcterms:modified>
</cp:coreProperties>
</file>