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705" yWindow="-15" windowWidth="9540" windowHeight="11325" tabRatio="701" firstSheet="1" activeTab="1"/>
  </bookViews>
  <sheets>
    <sheet name="PRESENTACION" sheetId="17" r:id="rId1"/>
    <sheet name="Informe Ejecutivo" sheetId="24" r:id="rId2"/>
    <sheet name="Balance Parroquial -2014" sheetId="13" r:id="rId3"/>
    <sheet name="EERR Parroquia-2014" sheetId="12" r:id="rId4"/>
    <sheet name="Balance Tributario dic 2014" sheetId="1" r:id="rId5"/>
  </sheets>
  <definedNames>
    <definedName name="_xlnm.Print_Area" localSheetId="2">'Balance Parroquial -2014'!$A$1:$L$40</definedName>
    <definedName name="_xlnm.Print_Area" localSheetId="3">'EERR Parroquia-2014'!$B$1:$I$160</definedName>
    <definedName name="_xlnm.Print_Titles" localSheetId="4">'Balance Tributario dic 2014'!#REF!</definedName>
  </definedNames>
  <calcPr calcId="125725"/>
</workbook>
</file>

<file path=xl/calcChain.xml><?xml version="1.0" encoding="utf-8"?>
<calcChain xmlns="http://schemas.openxmlformats.org/spreadsheetml/2006/main">
  <c r="D12" i="12"/>
  <c r="D116"/>
  <c r="D112"/>
  <c r="D68"/>
  <c r="D67"/>
  <c r="D62"/>
  <c r="D48"/>
  <c r="D38"/>
  <c r="D37"/>
  <c r="D36"/>
  <c r="D35"/>
  <c r="D34"/>
  <c r="D33"/>
  <c r="D32"/>
  <c r="D31"/>
  <c r="D30"/>
  <c r="D29"/>
  <c r="D21"/>
  <c r="D20"/>
  <c r="D19"/>
  <c r="D18"/>
  <c r="D17"/>
  <c r="D13"/>
  <c r="D11"/>
  <c r="D101"/>
  <c r="D100"/>
  <c r="D99"/>
  <c r="D98"/>
  <c r="D97"/>
  <c r="D96"/>
  <c r="D92"/>
  <c r="D84"/>
  <c r="D83"/>
  <c r="D82"/>
  <c r="D81"/>
  <c r="D80"/>
  <c r="D76"/>
  <c r="D75"/>
  <c r="I28" i="13"/>
  <c r="C29"/>
  <c r="C28"/>
  <c r="C20" l="1"/>
  <c r="E85" i="12"/>
  <c r="F84"/>
  <c r="I15" i="13" l="1"/>
  <c r="F88" i="12"/>
  <c r="F36"/>
  <c r="F72"/>
  <c r="I27" i="13"/>
  <c r="I22"/>
  <c r="I21"/>
  <c r="I17"/>
  <c r="I16"/>
  <c r="I14"/>
  <c r="I13"/>
  <c r="I12"/>
  <c r="I11"/>
  <c r="F82" i="12"/>
  <c r="F112"/>
  <c r="F113" s="1"/>
  <c r="F83"/>
  <c r="D117"/>
  <c r="F21"/>
  <c r="F20"/>
  <c r="F19"/>
  <c r="F18"/>
  <c r="F17"/>
  <c r="F101"/>
  <c r="F100"/>
  <c r="F99"/>
  <c r="F98"/>
  <c r="F97"/>
  <c r="F96"/>
  <c r="F92"/>
  <c r="F93" s="1"/>
  <c r="F81"/>
  <c r="F76"/>
  <c r="D74"/>
  <c r="F74" s="1"/>
  <c r="D73"/>
  <c r="F73" s="1"/>
  <c r="D71"/>
  <c r="F71" s="1"/>
  <c r="D70"/>
  <c r="F70" s="1"/>
  <c r="D69"/>
  <c r="F69" s="1"/>
  <c r="F68"/>
  <c r="F67"/>
  <c r="D66"/>
  <c r="F66" s="1"/>
  <c r="D65"/>
  <c r="F65" s="1"/>
  <c r="D64"/>
  <c r="F64" s="1"/>
  <c r="D63"/>
  <c r="F63" s="1"/>
  <c r="F62"/>
  <c r="D59"/>
  <c r="F59" s="1"/>
  <c r="D58"/>
  <c r="F58" s="1"/>
  <c r="D57"/>
  <c r="F57" s="1"/>
  <c r="D56"/>
  <c r="F56" s="1"/>
  <c r="D55"/>
  <c r="F55" s="1"/>
  <c r="D50"/>
  <c r="F50" s="1"/>
  <c r="D49"/>
  <c r="F49" s="1"/>
  <c r="F48"/>
  <c r="D47"/>
  <c r="F47" s="1"/>
  <c r="D46"/>
  <c r="F46" s="1"/>
  <c r="F38"/>
  <c r="F37"/>
  <c r="F35"/>
  <c r="F34"/>
  <c r="F33"/>
  <c r="F32"/>
  <c r="F31"/>
  <c r="F30"/>
  <c r="F29"/>
  <c r="F13"/>
  <c r="F12"/>
  <c r="F11"/>
  <c r="E117"/>
  <c r="F80" l="1"/>
  <c r="F85" s="1"/>
  <c r="D85"/>
  <c r="F22"/>
  <c r="F116"/>
  <c r="F117" s="1"/>
  <c r="F102"/>
  <c r="F14"/>
  <c r="F51"/>
  <c r="F77"/>
  <c r="F60"/>
  <c r="F89"/>
  <c r="F39"/>
  <c r="G112"/>
  <c r="G21"/>
  <c r="G20"/>
  <c r="G19"/>
  <c r="G18"/>
  <c r="G17"/>
  <c r="G101"/>
  <c r="G100"/>
  <c r="G98"/>
  <c r="G96"/>
  <c r="G76"/>
  <c r="G67"/>
  <c r="G62"/>
  <c r="G48"/>
  <c r="G38"/>
  <c r="G12"/>
  <c r="G34"/>
  <c r="G31"/>
  <c r="G35"/>
  <c r="G32"/>
  <c r="G30"/>
  <c r="G33"/>
  <c r="G82"/>
  <c r="G97"/>
  <c r="D93"/>
  <c r="G83"/>
  <c r="G81"/>
  <c r="C22" i="13"/>
  <c r="P28"/>
  <c r="P30" s="1"/>
  <c r="E77" i="12"/>
  <c r="J30" i="13"/>
  <c r="J33" s="1"/>
  <c r="J24"/>
  <c r="J18"/>
  <c r="G80" i="12"/>
  <c r="G73"/>
  <c r="G70"/>
  <c r="G74"/>
  <c r="G71"/>
  <c r="G69"/>
  <c r="G68"/>
  <c r="G66"/>
  <c r="G65"/>
  <c r="G64"/>
  <c r="G63"/>
  <c r="G58"/>
  <c r="G59"/>
  <c r="G57"/>
  <c r="G56"/>
  <c r="G55"/>
  <c r="G50"/>
  <c r="G49"/>
  <c r="G47"/>
  <c r="E89"/>
  <c r="E22"/>
  <c r="C27" i="13"/>
  <c r="C30" s="1"/>
  <c r="C14"/>
  <c r="G72" i="12"/>
  <c r="D30" i="13"/>
  <c r="D22"/>
  <c r="D15"/>
  <c r="C13"/>
  <c r="C12"/>
  <c r="C11"/>
  <c r="E60" i="12"/>
  <c r="E39"/>
  <c r="E113"/>
  <c r="E51"/>
  <c r="E93"/>
  <c r="E102"/>
  <c r="E14"/>
  <c r="E24" s="1"/>
  <c r="D33" i="13" l="1"/>
  <c r="J34" s="1"/>
  <c r="E41" i="12"/>
  <c r="E105"/>
  <c r="E121" s="1"/>
  <c r="F105"/>
  <c r="F121" s="1"/>
  <c r="F24"/>
  <c r="F41" s="1"/>
  <c r="G93"/>
  <c r="D113"/>
  <c r="G113" s="1"/>
  <c r="D51"/>
  <c r="G13"/>
  <c r="G92"/>
  <c r="G85"/>
  <c r="C15" i="13"/>
  <c r="C33" s="1"/>
  <c r="D60" i="12"/>
  <c r="G60" s="1"/>
  <c r="D22"/>
  <c r="G22" s="1"/>
  <c r="D102"/>
  <c r="G102" s="1"/>
  <c r="I24" i="13"/>
  <c r="D39" i="12"/>
  <c r="G46"/>
  <c r="G29"/>
  <c r="I18" i="13"/>
  <c r="D14" i="12"/>
  <c r="D77"/>
  <c r="G77" s="1"/>
  <c r="G11"/>
  <c r="E108" l="1"/>
  <c r="D24"/>
  <c r="G24" s="1"/>
  <c r="G51"/>
  <c r="D105"/>
  <c r="D121" s="1"/>
  <c r="E123"/>
  <c r="F123"/>
  <c r="F108"/>
  <c r="G39"/>
  <c r="G14"/>
  <c r="D41" l="1"/>
  <c r="D108" s="1"/>
  <c r="G108" s="1"/>
  <c r="G105"/>
  <c r="G121"/>
  <c r="G41" l="1"/>
  <c r="D123"/>
  <c r="I30" i="13" s="1"/>
  <c r="I33" s="1"/>
  <c r="I41" s="1"/>
  <c r="I34" l="1"/>
  <c r="P33"/>
  <c r="G123" i="12"/>
</calcChain>
</file>

<file path=xl/sharedStrings.xml><?xml version="1.0" encoding="utf-8"?>
<sst xmlns="http://schemas.openxmlformats.org/spreadsheetml/2006/main" count="406" uniqueCount="375">
  <si>
    <t>AV. VITACURA 3729</t>
  </si>
  <si>
    <t>Balance Tributario</t>
  </si>
  <si>
    <t>SANTIAGO</t>
  </si>
  <si>
    <t>Fecha :</t>
  </si>
  <si>
    <t>70.312.000-8</t>
  </si>
  <si>
    <t>Instituciones Previsionales</t>
  </si>
  <si>
    <t>Agua</t>
  </si>
  <si>
    <t>Electricidad</t>
  </si>
  <si>
    <t>Internet</t>
  </si>
  <si>
    <t>Material Parroquia</t>
  </si>
  <si>
    <t>Movilización</t>
  </si>
  <si>
    <t>Correo</t>
  </si>
  <si>
    <t>Coro Domingos</t>
  </si>
  <si>
    <t>Gastos Generales</t>
  </si>
  <si>
    <t>1% Aporte Papal</t>
  </si>
  <si>
    <t>Otros Ingresos</t>
  </si>
  <si>
    <t>Cajas Navidad</t>
  </si>
  <si>
    <t>Ayuda Fraterna</t>
  </si>
  <si>
    <t>Otras cuentas por Pagar</t>
  </si>
  <si>
    <t>Pesos</t>
  </si>
  <si>
    <t>BALANCE GENERAL</t>
  </si>
  <si>
    <t>GIRO: RELIGIOSO</t>
  </si>
  <si>
    <t>R.U.T.: 70.312.000-8</t>
  </si>
  <si>
    <t>$</t>
  </si>
  <si>
    <t>INGRESOS OPERACIONALES</t>
  </si>
  <si>
    <t xml:space="preserve">$ </t>
  </si>
  <si>
    <t>TOTAL INGRESOS OPERACIONALES</t>
  </si>
  <si>
    <t>OTROS INGRESOS</t>
  </si>
  <si>
    <t>TOTAL OTROS INGRESOS</t>
  </si>
  <si>
    <t>Total Activo Fijo</t>
  </si>
  <si>
    <t>GASTOS OPERACIONALES</t>
  </si>
  <si>
    <t xml:space="preserve"> </t>
  </si>
  <si>
    <t>SERVICIOS BASICOS</t>
  </si>
  <si>
    <t>Material de oficina</t>
  </si>
  <si>
    <t>Material de aseo</t>
  </si>
  <si>
    <t>Insumos equipos computacionales</t>
  </si>
  <si>
    <t>Alimentación y supermercado</t>
  </si>
  <si>
    <t>Suscripción y revistas</t>
  </si>
  <si>
    <t>Flores parroquia</t>
  </si>
  <si>
    <t>Lavandería</t>
  </si>
  <si>
    <t>GASTOS DE MANTENCION</t>
  </si>
  <si>
    <t>Mantención edificio</t>
  </si>
  <si>
    <t>Mantención equipos computacionales</t>
  </si>
  <si>
    <t>GASTOS ADMINISTRATIVOS</t>
  </si>
  <si>
    <t>Donaciones y aportes a terceros</t>
  </si>
  <si>
    <t>6% mandatos y 6% particip.Parroquial</t>
  </si>
  <si>
    <t>Gastos mandatos</t>
  </si>
  <si>
    <t>TOTAL GASTOS</t>
  </si>
  <si>
    <t>Total Patrimonio</t>
  </si>
  <si>
    <t>1.</t>
  </si>
  <si>
    <t>ACTIVOS</t>
  </si>
  <si>
    <t>2.</t>
  </si>
  <si>
    <t>PASIVOS</t>
  </si>
  <si>
    <t>Activo Disponible</t>
  </si>
  <si>
    <t>Pasivo Circulante</t>
  </si>
  <si>
    <t>Impto.2° Categoria por pagar</t>
  </si>
  <si>
    <t>Total Disponible</t>
  </si>
  <si>
    <t>Total Pasivo Circulante</t>
  </si>
  <si>
    <t>Activo Exigible</t>
  </si>
  <si>
    <t>Documentos x Cobrar</t>
  </si>
  <si>
    <t>Total Activo Exigible</t>
  </si>
  <si>
    <t>Activo Fijo</t>
  </si>
  <si>
    <t>Patrimonio</t>
  </si>
  <si>
    <t>TOTAL ACTIVOS</t>
  </si>
  <si>
    <t>TOTAL PASIVOS</t>
  </si>
  <si>
    <t>PARROQUIA INMACULADA CONCEPCION - VITACURA</t>
  </si>
  <si>
    <t>Remuneraciones y honorarios</t>
  </si>
  <si>
    <t>ESTADO DE RESULTADOS</t>
  </si>
  <si>
    <t>Sub total</t>
  </si>
  <si>
    <t xml:space="preserve">DIRECCION:  AVDA. VITACURA  Nº 3729             </t>
  </si>
  <si>
    <t>Comuna de Vitacura -  Santiago</t>
  </si>
  <si>
    <t>P. Eduardo Howard</t>
  </si>
  <si>
    <t>Parroquia y Colegio</t>
  </si>
  <si>
    <t>ARZOBISPADO DE SANTIAGO</t>
  </si>
  <si>
    <t>PARROQUIA  INMACULADA CONCEPCION - VITACURA</t>
  </si>
  <si>
    <t>Patrimonio Parroquial</t>
  </si>
  <si>
    <t>RESULTADO FINAL / EXCEDENTE</t>
  </si>
  <si>
    <t>Nota</t>
  </si>
  <si>
    <t>8.b</t>
  </si>
  <si>
    <t>8.a</t>
  </si>
  <si>
    <t>INFORME ECONOMICO PARROQUIAL</t>
  </si>
  <si>
    <t>Preparado por:      Administración Parroquial</t>
  </si>
  <si>
    <t>Revisado por  :      Comité Económico Parroquial</t>
  </si>
  <si>
    <t xml:space="preserve">Aprobado por:        P. Eduardo Howard </t>
  </si>
  <si>
    <t>Cargos bancarios</t>
  </si>
  <si>
    <t>Administración  Parroquial</t>
  </si>
  <si>
    <t xml:space="preserve">                                Párroco</t>
  </si>
  <si>
    <t xml:space="preserve">Periodo anual </t>
  </si>
  <si>
    <t xml:space="preserve">finalizado al </t>
  </si>
  <si>
    <t>Variación</t>
  </si>
  <si>
    <t>Porcentual</t>
  </si>
  <si>
    <t>Teléfono</t>
  </si>
  <si>
    <t>Ingresos Parroquia</t>
  </si>
  <si>
    <t>Aportes arriendo colegio</t>
  </si>
  <si>
    <t>Venta Evangelios</t>
  </si>
  <si>
    <t>Administración Parroquial</t>
  </si>
  <si>
    <t>Pág</t>
  </si>
  <si>
    <t>PARROQUIA</t>
  </si>
  <si>
    <t>VITACURA</t>
  </si>
  <si>
    <t xml:space="preserve"> Acumulado mes/año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</si>
  <si>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</si>
  <si>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</si>
  <si>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</si>
  <si>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</si>
  <si>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</si>
  <si>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</si>
  <si>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</si>
  <si>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</si>
  <si>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</si>
  <si>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</si>
  <si>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</si>
  <si>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</si>
  <si>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</si>
  <si>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1-01-01  Caja</t>
  </si>
  <si>
    <t>1-02-01  Documentos por Cobrar</t>
  </si>
  <si>
    <t>1-02-05  Anticipos a terceros</t>
  </si>
  <si>
    <t>1-03-01  Préstamos Funcionarios</t>
  </si>
  <si>
    <t>1-03-02  Anticipo al Personal</t>
  </si>
  <si>
    <t>1-03-04  FXR Mario Caceres</t>
  </si>
  <si>
    <t>1-03-05  Fondos por Rendir</t>
  </si>
  <si>
    <t>1-04-02  Asignación Familiar</t>
  </si>
  <si>
    <t>1-08-02  Parroquia y Colegio Inmaculada Concepción</t>
  </si>
  <si>
    <t>2-01-02  Instituciones Previsionales</t>
  </si>
  <si>
    <t>2-01-05  Impto. 2º Categ. por  Pagar</t>
  </si>
  <si>
    <t>2-01-06  Colectas por pagar</t>
  </si>
  <si>
    <t>2-01-08  Compras por Pagar</t>
  </si>
  <si>
    <t>2-01-09  Honorarios por Pagar</t>
  </si>
  <si>
    <t>2-01-11  Acreedores Varios</t>
  </si>
  <si>
    <t>2-01-13  Ingresos por aclarar</t>
  </si>
  <si>
    <t>2-01-14  Cheques Girados a Fecha</t>
  </si>
  <si>
    <t>2-01-15  Pagos por aclarar</t>
  </si>
  <si>
    <t>3-01-01  Patrimonio Parroquial</t>
  </si>
  <si>
    <t>4-01-01  Remuneración</t>
  </si>
  <si>
    <t>4-01-03  Leyes Sociales</t>
  </si>
  <si>
    <t>4-01-05  Honorarios de Consultores</t>
  </si>
  <si>
    <t>4-01-10  Retiros Jornadas</t>
  </si>
  <si>
    <t>4-01-11  Honorarios</t>
  </si>
  <si>
    <t>4-02-01  Agua</t>
  </si>
  <si>
    <t>4-02-02  Electricidad</t>
  </si>
  <si>
    <t>4-02-03  Gas</t>
  </si>
  <si>
    <t>4-02-04  Telefono</t>
  </si>
  <si>
    <t>4-02-05  Internet</t>
  </si>
  <si>
    <t>4-02-06  Parafina</t>
  </si>
  <si>
    <t>4-03-01  Material de Oficina</t>
  </si>
  <si>
    <t>4-03-02  Material Parroquia</t>
  </si>
  <si>
    <t>4-03-03  Material de Aseo</t>
  </si>
  <si>
    <t>4-03-04  Insumos Equipos Comp. y Maquinas</t>
  </si>
  <si>
    <t>4-03-05  Alimentación y Supermercado</t>
  </si>
  <si>
    <t>4-03-06  Movilización</t>
  </si>
  <si>
    <t>4-03-07  Suscripción y Revistas</t>
  </si>
  <si>
    <t>4-03-08  Flores Parroquia</t>
  </si>
  <si>
    <t>4-03-09  Lavanderia</t>
  </si>
  <si>
    <t>4-03-10  Correo</t>
  </si>
  <si>
    <t>4-03-12  Eucaristía Diaria - fund. Tiberiades</t>
  </si>
  <si>
    <t>4-05-01  Mantención Edificio</t>
  </si>
  <si>
    <t>4-05-02  Mantención Equipos Computacionales</t>
  </si>
  <si>
    <t>4-05-09  Mantenciones Varias</t>
  </si>
  <si>
    <t>4-05-10  Mantención Casa Parroquial</t>
  </si>
  <si>
    <t>4-06-02  Ayuda Fraterna Parroquia Inmaculada</t>
  </si>
  <si>
    <t>4-07-01  Gastos Generales</t>
  </si>
  <si>
    <t>4-07-03  Estipendio Párroco</t>
  </si>
  <si>
    <t>4-07-04  Donaciones y Aportes a Terceros</t>
  </si>
  <si>
    <t>4-07-05  Capellanias y Estipendios Pbros. Externos</t>
  </si>
  <si>
    <t>4-07-08  1% Aporte Papal</t>
  </si>
  <si>
    <t>4-07-10  6% Mandatos, 6% Part.Parroq.Zona Cord.</t>
  </si>
  <si>
    <t>4-07-12  Gastos Mandatos</t>
  </si>
  <si>
    <t>4-07-14  Asignaciones a Vicarios</t>
  </si>
  <si>
    <t>4-08-01  Intereses y Reajustes</t>
  </si>
  <si>
    <t>4-08-02  Cargos Bancarios</t>
  </si>
  <si>
    <t>5-01-01  Recaudación 1%</t>
  </si>
  <si>
    <t>5-01-03  Oficina Parroquial (Certificados)</t>
  </si>
  <si>
    <t>5-01-04  Colectas Ordinarias</t>
  </si>
  <si>
    <t>5-01-10  Colecta Ayuda Fraterna</t>
  </si>
  <si>
    <t>5-01-11  Recaudación 1% Transbank</t>
  </si>
  <si>
    <t>5-02-01  Intención de Misas</t>
  </si>
  <si>
    <t>5-02-02  Coronas Caridad</t>
  </si>
  <si>
    <t>5-02-03  Eucaristía Diaria</t>
  </si>
  <si>
    <t>5-02-06  Velatorio</t>
  </si>
  <si>
    <t>5-02-07  Foccus</t>
  </si>
  <si>
    <t>5-09-01  Arriendo Colegio</t>
  </si>
  <si>
    <t>5-09-03  Otros Ingresos</t>
  </si>
  <si>
    <t>5-09-04  Cajas Navidad</t>
  </si>
  <si>
    <t>5-09-06  Ayuda Fraterna</t>
  </si>
  <si>
    <t>5-09-10  Arriendo GTD Manquehue</t>
  </si>
  <si>
    <t>Sub-Totales</t>
  </si>
  <si>
    <t>Total General</t>
  </si>
  <si>
    <t>1-02-02  Prestamos Varios por recuperar</t>
  </si>
  <si>
    <t>Cajas de Navidad</t>
  </si>
  <si>
    <t>Scotiabank Parroquia</t>
  </si>
  <si>
    <t>1-01-02  Scotiabank 59-00805-6</t>
  </si>
  <si>
    <t>1-01-05  Scotiabank 59-00808-0 (1%)</t>
  </si>
  <si>
    <t>TOTAL GASTOS EJERCICIO</t>
  </si>
  <si>
    <t>a)</t>
  </si>
  <si>
    <t>e)</t>
  </si>
  <si>
    <t>4-07-07  Gastos Cech (Tarjetas)</t>
  </si>
  <si>
    <t>Costo Evangelios</t>
  </si>
  <si>
    <t>4-02-07  Pellet</t>
  </si>
  <si>
    <t>4-06-06  Gastos Cajas de Navidad</t>
  </si>
  <si>
    <t>4-06-07  Gastos Evangelios</t>
  </si>
  <si>
    <t>4-08-04  Comisión Transbank pagos Redcompra</t>
  </si>
  <si>
    <t>5-01-13  Colecta Catecúmenos</t>
  </si>
  <si>
    <t>Comisión Transbank</t>
  </si>
  <si>
    <t>Donaciones para el Culto</t>
  </si>
  <si>
    <t>Colecta catecúmenos</t>
  </si>
  <si>
    <t>Honorarios por Pagar</t>
  </si>
  <si>
    <t>la deuda.</t>
  </si>
  <si>
    <t>RESULTADO ECONOMICO DE LA GESTION PARROQUIAL</t>
  </si>
  <si>
    <t>Cuaresma</t>
  </si>
  <si>
    <t>Cuaresma de fraternidad</t>
  </si>
  <si>
    <t>CARTA DE LA ADMINISTRACION</t>
  </si>
  <si>
    <t>Gastos Relacionados con el culto</t>
  </si>
  <si>
    <t>5-09-07  Cuaresma de Fraternidad</t>
  </si>
  <si>
    <t>Scotiabank 1%</t>
  </si>
  <si>
    <t>Contribución 1%</t>
  </si>
  <si>
    <t>Proyecto Hualañé</t>
  </si>
  <si>
    <t>11,b</t>
  </si>
  <si>
    <t>3.</t>
  </si>
  <si>
    <t>1-02-08  Anticipos a Contratistas</t>
  </si>
  <si>
    <t>2-01-04  Impto. Unico por Pagar</t>
  </si>
  <si>
    <t>4-03-11  Coro Domingos</t>
  </si>
  <si>
    <t>4-06-08  Cuaresma de Fraternidad</t>
  </si>
  <si>
    <t>4-07-06  80% Arzobispado (Participación Diocesana)</t>
  </si>
  <si>
    <t>4-08-03  Comisión Transbank</t>
  </si>
  <si>
    <t>5-01-02  Uno por  ciento Bancario Mandatos</t>
  </si>
  <si>
    <t>5-09-11  Proyecto 50 Casas Hualañé</t>
  </si>
  <si>
    <t>5-09-12  Aporte Bautizos</t>
  </si>
  <si>
    <t>5-09-13  Reconstruccion Capilla San Vicente de Paul</t>
  </si>
  <si>
    <t>Impto.Unico por pagar</t>
  </si>
  <si>
    <t>Aportes Cap. San Vicente de Paul</t>
  </si>
  <si>
    <t>80% Arzobispado ( par.Diocesana )</t>
  </si>
  <si>
    <t>1-01-08  DPF Reconst.Cap San Vicente</t>
  </si>
  <si>
    <t>1-01-09  DPF otros fines</t>
  </si>
  <si>
    <t>GASTOS FINANCIEROS</t>
  </si>
  <si>
    <t>TOTAL GASTOS FINANCIEROS</t>
  </si>
  <si>
    <t>Gas, parafina y pellets</t>
  </si>
  <si>
    <t xml:space="preserve">Capellanía y estipendios </t>
  </si>
  <si>
    <t>Estipendios presbíteros externos</t>
  </si>
  <si>
    <t xml:space="preserve"> María Dolores Tapia</t>
  </si>
  <si>
    <t>DEUDA CON BANCO  SCOTIABANK</t>
  </si>
  <si>
    <t>APORTES  AL ARZOBISPADO DE SANTIAGO</t>
  </si>
  <si>
    <t>b)</t>
  </si>
  <si>
    <t>AYUDA FRATERNA    (APORTES)</t>
  </si>
  <si>
    <t>APORTES AL  ARZOBISPADO</t>
  </si>
  <si>
    <t>Intereses y Reajustes sobre créditos</t>
  </si>
  <si>
    <t>4-01-02  Beneficios al Personal</t>
  </si>
  <si>
    <t>Beneficios al personal</t>
  </si>
  <si>
    <t>1-01-07  Aportes 1% por depositar</t>
  </si>
  <si>
    <t>DPF Scotiabank</t>
  </si>
  <si>
    <t>1-02-07  Cheques Protestados</t>
  </si>
  <si>
    <t>4-06-09  Costo Reconstrucción Cap San Vicente</t>
  </si>
  <si>
    <t>4-07-17  Consignación por multas (caso bombas)</t>
  </si>
  <si>
    <t>5-02-08  Cor Caridad (Bazar)</t>
  </si>
  <si>
    <t>2013</t>
  </si>
  <si>
    <t>Reconstrucción Cap. San Vicente</t>
  </si>
  <si>
    <t>Consignación Caso bombas</t>
  </si>
  <si>
    <t>GASTOS CONSIGNACION CASO BOMBAS</t>
  </si>
  <si>
    <t>Aportes 1% a depositar</t>
  </si>
  <si>
    <t>Retiros jornadas del personal</t>
  </si>
  <si>
    <t>COSTOS DEL PERSONAL</t>
  </si>
  <si>
    <t>Préstamo EDUCA UC L.Plazo</t>
  </si>
  <si>
    <t>Préstamos Scotiabank  UF L.Plazo</t>
  </si>
  <si>
    <t>Préstamo EDUCA UC C.Plazo</t>
  </si>
  <si>
    <t>Préstamos Scotiabank  UF C.Plazo</t>
  </si>
  <si>
    <t>2-03-01  Scotiabank Préstamo Corto PLazo</t>
  </si>
  <si>
    <t>2-03-02  Préstamo Educa UC Corto Plazo</t>
  </si>
  <si>
    <t>2-05-01  Scotiabank Préstamo Largo Plazo</t>
  </si>
  <si>
    <t>2-05-02  Prestamo  EDUCA UC Largo Plazo</t>
  </si>
  <si>
    <t>Obligaciones de Largo Plazo</t>
  </si>
  <si>
    <t>Total Obligaciones a Largo Plazo</t>
  </si>
  <si>
    <t xml:space="preserve">La parroquia se mantiene al día en el pago de los aportes 1% al Arzobispado de Santiago. </t>
  </si>
  <si>
    <t>c)</t>
  </si>
  <si>
    <t>OBRAS DE MANTENCION EN AREA PARROQUIAL</t>
  </si>
  <si>
    <t>Contabilidad parroquial</t>
  </si>
  <si>
    <t xml:space="preserve">La Contabilidad se mantiene al día, y debidamente analizada, y está en condiciones de </t>
  </si>
  <si>
    <t>proveer la información que tanto el párroco como el Comité Económico, requieran.</t>
  </si>
  <si>
    <t xml:space="preserve"> Adicionalmente,  paga la comisión del 3,5% a la Conferencia Episcopal de Chile, por el</t>
  </si>
  <si>
    <t>pago del 1% vía tarjetas,  (Transbank).</t>
  </si>
  <si>
    <t>Las cifras que contiene este informe están debidamente respaldadas con documentación,</t>
  </si>
  <si>
    <t xml:space="preserve">que se encuentra a disposición del Comité Económico, para su revisión cuando así lo </t>
  </si>
  <si>
    <t>estime conveniente.</t>
  </si>
  <si>
    <t>11.b</t>
  </si>
  <si>
    <t>GASTOS COMPROMETIDOS</t>
  </si>
  <si>
    <t>d)</t>
  </si>
  <si>
    <t>f)</t>
  </si>
  <si>
    <t>PARROQUIA INMACULADA CONCEPCION</t>
  </si>
  <si>
    <t>3-04-01  Utilidad del Ejercicio</t>
  </si>
  <si>
    <t>Pérdidas / Ganancias</t>
  </si>
  <si>
    <t>Un segundo compromiso de la Parroquia, dice relación con un aporte adicional a la</t>
  </si>
  <si>
    <t>construcción de casas de la localidad de Hualañé, que se ha estimado en $ 12.679.183.-</t>
  </si>
  <si>
    <t>31 de diciembre de  2014</t>
  </si>
  <si>
    <t>Santiago, abril 2015</t>
  </si>
  <si>
    <t>Junto con presentar los estados financieros 2014 y sus correspondientes notas explicativas, la</t>
  </si>
  <si>
    <t>Administración desea destacar  algunos hechos relevantes del año 2014.</t>
  </si>
  <si>
    <t>01 de Enero al 31 de Diciembre de 2014</t>
  </si>
  <si>
    <t>2014</t>
  </si>
  <si>
    <t>Diciembre/2014</t>
  </si>
  <si>
    <t>4-05-05  Mantenciones Sistema</t>
  </si>
  <si>
    <t>4-05-11  Mantenciones Templo Parroquial</t>
  </si>
  <si>
    <t>5-01-12  Recaudación 1% PAC Bco.</t>
  </si>
  <si>
    <t>5-09-08  Intereses DPF</t>
  </si>
  <si>
    <t>Mantenciones Templo Parroquial</t>
  </si>
  <si>
    <t>4-06-05  Gastos Hualañé (Beca Estudiante)</t>
  </si>
  <si>
    <t>Gastos Hualañé (Beca)</t>
  </si>
  <si>
    <t>1º DE ENERO A 31 DE DICIEMBRE DE 2014</t>
  </si>
  <si>
    <t>TOTAL INGRESOS AÑO  2014</t>
  </si>
  <si>
    <t>se realizó en la construcción de la Capilla San Vicente de Paul, se había estimado para este</t>
  </si>
  <si>
    <t>año un gasto de $ 90.000.000,- la Parroquia tuvo que realizar aportes importantes para</t>
  </si>
  <si>
    <t xml:space="preserve">Al cierre del ejercicio 2014, el saldo del crédito hipotecario, es de UF 4.715,43, lo cual </t>
  </si>
  <si>
    <t xml:space="preserve">equivale a $ 116.127.317.  La parroquia está al día en el pago del servicio mensual de </t>
  </si>
  <si>
    <t>Entre las mantenciones efectuadas durante el año 2014, se pueden destacar las siguientes:</t>
  </si>
  <si>
    <t>Se realizó montaje electromecánico  en las ventanas del Templo.  El valor de este trabajo</t>
  </si>
  <si>
    <t>Trabajos varios de reparación, mantención y pintura Templo y Campanario.  El costo de este</t>
  </si>
  <si>
    <t>Revisión completa del sistema eléctrico, valor fue de $ 950.000,-</t>
  </si>
  <si>
    <t>Equipo nuevo de audio, valor $ 2.800.000.-</t>
  </si>
  <si>
    <t xml:space="preserve">Suministros e instalación equipamiento CCTV, valor trabajo $ 1.000.000.- incluye Templo, </t>
  </si>
  <si>
    <t>Santiago,  abril 30,  2015</t>
  </si>
  <si>
    <t xml:space="preserve">     Párroco</t>
  </si>
  <si>
    <t>trabajo fue de $ 26.500.000.- aprox., el año 2014 se canceló 2/3 del valor, quedando 1/3</t>
  </si>
  <si>
    <t>En el altar del Templo se realizaron trabajos para acomodar las gradas y ganar mas espacio,</t>
  </si>
  <si>
    <t>Se terminó de cancelar valor pendiente, año 2013,  por los cambios de vitrales $ 1.464.438.-</t>
  </si>
  <si>
    <t xml:space="preserve">ascendió a la suma de $ 10.000.000.- </t>
  </si>
  <si>
    <t>oficinas y exteriores.  Para la instalación fue necesario realizar trabajos eléctricos para</t>
  </si>
  <si>
    <t>canalizar tuberias para distribución de 9 cámaras, trabajo que ascendió a $ 4.689.326.-</t>
  </si>
  <si>
    <t xml:space="preserve">De acuerdo a lo solicitado por el Arzobispado de Santiago, la Parroquia está dando </t>
  </si>
  <si>
    <t>cumplimiento a las normas de administración económicas entregadas en enero de 2012.</t>
  </si>
  <si>
    <t>4-10-01  Bienes menores no inventariados</t>
  </si>
  <si>
    <t>5-02-04  Aporte por Matrimonios</t>
  </si>
  <si>
    <t>5-09-05  Aportes por Evangelios</t>
  </si>
  <si>
    <t>1-08-50  Depreciación Acumulada Activo Fijo</t>
  </si>
  <si>
    <t>4-11-01  Depreciación Activo Fijo</t>
  </si>
  <si>
    <t>Depreciación Acumulada</t>
  </si>
  <si>
    <t>GASTOS NO FINANCIEROS</t>
  </si>
  <si>
    <t>Depreciaciones</t>
  </si>
  <si>
    <t>TOTAL GASTOS NO FINANCIEROS</t>
  </si>
  <si>
    <t>quedando una diferencia por cancelar para el año 2015 de $ 15.000.000.-</t>
  </si>
  <si>
    <t xml:space="preserve">terminar este proyecto alcanzando un desembolso durante el año de $ 120.000.000.- </t>
  </si>
  <si>
    <t>que se cancelará en marzo 2015, valor provisionado.</t>
  </si>
  <si>
    <t xml:space="preserve">Falta cancelar diferencia de $ 15.000.000.- (valor provisionado) para completar los pagos </t>
  </si>
  <si>
    <t>comprometidos con la Capilla San Vicente de Paul.  Estos montos serán cancelados en marzo</t>
  </si>
  <si>
    <t>Reconstrucción Capilla San Vicente:</t>
  </si>
  <si>
    <t>Construcción Casas Hualañé:</t>
  </si>
  <si>
    <t>además se tuvo que cambiar el mármol, trabajo que alcanzó un monto de $ 5.840.000.-</t>
  </si>
  <si>
    <t>Bienes Menores Inventariables</t>
  </si>
  <si>
    <t>1-08-06  Instalaciones Generales</t>
  </si>
  <si>
    <t>SUPERAVIT  / (DEFICIT)</t>
  </si>
  <si>
    <t xml:space="preserve">El contrato original estimaba $ 351.584.308.- de los cuales $ 250.000.- serían aportados por </t>
  </si>
  <si>
    <t>3 parroquias del Decanato.  Finalmente se llegó a un monto de $ 408.209.244.- Se adjunta</t>
  </si>
  <si>
    <t>acuerdo reunión con el Arzobispado del 24-06-2014 , donde la Parroquia comprometió recursos</t>
  </si>
  <si>
    <t>por $ 135.000.000.-</t>
  </si>
  <si>
    <t>Mantención casa parroquial</t>
  </si>
  <si>
    <t>Mantenciones varias</t>
  </si>
  <si>
    <t>Bienes menores no inventariables</t>
  </si>
  <si>
    <t>INGRESO NETO OPERACIONAL</t>
  </si>
  <si>
    <t xml:space="preserve"> una vez se actualice listado de enseres.</t>
  </si>
  <si>
    <t xml:space="preserve"> en enero 2015, se está a la espera de los requerimientos de las familias para este aporte,</t>
  </si>
  <si>
    <t>(Fondos que se mantienen en la Cta. Cte.)  La Villa Inmaculada Concepción fue inaugurada</t>
  </si>
  <si>
    <t xml:space="preserve">Con relación a las  observaciones menores recomendadas por el Arzobispado para el período </t>
  </si>
  <si>
    <t>Excedente / Déficit Ejercicio 2014</t>
  </si>
  <si>
    <t>4-03-14  Manutención Casa Parroquial</t>
  </si>
  <si>
    <t>Manutención Casa Parroquial</t>
  </si>
  <si>
    <t xml:space="preserve">PICV Informe Económico 2014 </t>
  </si>
  <si>
    <t>Página 1</t>
  </si>
  <si>
    <t>Página 2</t>
  </si>
  <si>
    <t>Página 3</t>
  </si>
  <si>
    <t>Página 4</t>
  </si>
  <si>
    <t>Página 5</t>
  </si>
  <si>
    <t>Página 6</t>
  </si>
  <si>
    <t>Página 7</t>
  </si>
  <si>
    <t>Página 8</t>
  </si>
  <si>
    <t>Página 9</t>
  </si>
  <si>
    <t>Página 10</t>
  </si>
  <si>
    <t>y abril 2015.</t>
  </si>
  <si>
    <t>La Parroquia registra un déficit en su gestión de $ 93,510,454.- debido al mayor gasto que</t>
  </si>
  <si>
    <t>(ver detalle Pág. 31 de las Notas a los EE.FF.)</t>
  </si>
  <si>
    <t>2013,  se informa que han sido implementadas. (Pág. 34 de las Notas a los EE.FF.)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</si>
</sst>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00"/>
    <numFmt numFmtId="165" formatCode="###,###,###,##0"/>
    <numFmt numFmtId="166" formatCode="_-* #,##0.00\ _P_t_s_-;\-* #,##0.00\ _P_t_s_-;_-* &quot;-&quot;??\ _P_t_s_-;_-@_-"/>
  </numFmts>
  <fonts count="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6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MS Sans Serif"/>
      <family val="2"/>
    </font>
    <font>
      <b/>
      <sz val="18"/>
      <color indexed="8"/>
      <name val="MS Sans Serif"/>
      <family val="2"/>
    </font>
    <font>
      <b/>
      <sz val="13.5"/>
      <color indexed="8"/>
      <name val="MS Sans Serif"/>
      <family val="2"/>
    </font>
    <font>
      <sz val="13.5"/>
      <color indexed="8"/>
      <name val="MS Sans Serif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sz val="8"/>
      <name val="MS Sans Serif"/>
      <family val="2"/>
    </font>
    <font>
      <b/>
      <sz val="20"/>
      <color indexed="8"/>
      <name val="MS Sans Serif"/>
      <family val="2"/>
    </font>
    <font>
      <sz val="8"/>
      <name val="Times New Roman"/>
      <family val="1"/>
    </font>
    <font>
      <sz val="16"/>
      <color indexed="8"/>
      <name val="MS Sans Serif"/>
      <family val="2"/>
    </font>
    <font>
      <b/>
      <i/>
      <sz val="8"/>
      <name val="Arial"/>
      <family val="2"/>
    </font>
    <font>
      <b/>
      <sz val="8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</borders>
  <cellStyleXfs count="581">
    <xf numFmtId="0" fontId="0" fillId="0" borderId="0"/>
    <xf numFmtId="0" fontId="35" fillId="0" borderId="0" applyNumberFormat="0" applyFont="0" applyFill="0" applyBorder="0" applyProtection="0">
      <alignment vertical="center"/>
    </xf>
    <xf numFmtId="0" fontId="25" fillId="0" borderId="0"/>
    <xf numFmtId="0" fontId="38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1" fillId="0" borderId="0" applyNumberFormat="0" applyFill="0" applyBorder="0" applyAlignment="0" applyProtection="0"/>
    <xf numFmtId="0" fontId="72" fillId="0" borderId="11" applyNumberFormat="0" applyFill="0" applyAlignment="0" applyProtection="0"/>
    <xf numFmtId="0" fontId="73" fillId="0" borderId="12" applyNumberFormat="0" applyFill="0" applyAlignment="0" applyProtection="0"/>
    <xf numFmtId="0" fontId="74" fillId="0" borderId="13" applyNumberFormat="0" applyFill="0" applyAlignment="0" applyProtection="0"/>
    <xf numFmtId="0" fontId="74" fillId="0" borderId="0" applyNumberFormat="0" applyFill="0" applyBorder="0" applyAlignment="0" applyProtection="0"/>
    <xf numFmtId="0" fontId="75" fillId="2" borderId="0" applyNumberFormat="0" applyBorder="0" applyAlignment="0" applyProtection="0"/>
    <xf numFmtId="0" fontId="76" fillId="3" borderId="0" applyNumberFormat="0" applyBorder="0" applyAlignment="0" applyProtection="0"/>
    <xf numFmtId="0" fontId="77" fillId="4" borderId="0" applyNumberFormat="0" applyBorder="0" applyAlignment="0" applyProtection="0"/>
    <xf numFmtId="0" fontId="78" fillId="5" borderId="14" applyNumberFormat="0" applyAlignment="0" applyProtection="0"/>
    <xf numFmtId="0" fontId="79" fillId="6" borderId="15" applyNumberFormat="0" applyAlignment="0" applyProtection="0"/>
    <xf numFmtId="0" fontId="80" fillId="6" borderId="14" applyNumberFormat="0" applyAlignment="0" applyProtection="0"/>
    <xf numFmtId="0" fontId="81" fillId="0" borderId="16" applyNumberFormat="0" applyFill="0" applyAlignment="0" applyProtection="0"/>
    <xf numFmtId="0" fontId="82" fillId="7" borderId="17" applyNumberFormat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19" applyNumberFormat="0" applyFill="0" applyAlignment="0" applyProtection="0"/>
    <xf numFmtId="0" fontId="85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5" fillId="16" borderId="0" applyNumberFormat="0" applyBorder="0" applyAlignment="0" applyProtection="0"/>
    <xf numFmtId="0" fontId="85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5" fillId="20" borderId="0" applyNumberFormat="0" applyBorder="0" applyAlignment="0" applyProtection="0"/>
    <xf numFmtId="0" fontId="85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85" fillId="24" borderId="0" applyNumberFormat="0" applyBorder="0" applyAlignment="0" applyProtection="0"/>
    <xf numFmtId="0" fontId="85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5" fillId="28" borderId="0" applyNumberFormat="0" applyBorder="0" applyAlignment="0" applyProtection="0"/>
    <xf numFmtId="0" fontId="85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85" fillId="32" borderId="0" applyNumberFormat="0" applyBorder="0" applyAlignment="0" applyProtection="0"/>
    <xf numFmtId="166" fontId="25" fillId="0" borderId="0" applyFont="0" applyFill="0" applyBorder="0" applyAlignment="0" applyProtection="0"/>
    <xf numFmtId="0" fontId="7" fillId="0" borderId="0"/>
    <xf numFmtId="0" fontId="7" fillId="0" borderId="0"/>
    <xf numFmtId="0" fontId="7" fillId="8" borderId="18" applyNumberFormat="0" applyFont="0" applyAlignment="0" applyProtection="0"/>
    <xf numFmtId="0" fontId="7" fillId="8" borderId="18" applyNumberFormat="0" applyFont="0" applyAlignment="0" applyProtection="0"/>
    <xf numFmtId="0" fontId="7" fillId="8" borderId="18" applyNumberFormat="0" applyFont="0" applyAlignment="0" applyProtection="0"/>
    <xf numFmtId="0" fontId="7" fillId="0" borderId="0"/>
    <xf numFmtId="0" fontId="7" fillId="8" borderId="1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8" applyNumberFormat="0" applyFont="0" applyAlignment="0" applyProtection="0"/>
    <xf numFmtId="0" fontId="7" fillId="8" borderId="18" applyNumberFormat="0" applyFont="0" applyAlignment="0" applyProtection="0"/>
    <xf numFmtId="0" fontId="7" fillId="8" borderId="1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8" applyNumberFormat="0" applyFont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8" applyNumberFormat="0" applyFont="0" applyAlignment="0" applyProtection="0"/>
    <xf numFmtId="0" fontId="7" fillId="8" borderId="18" applyNumberFormat="0" applyFont="0" applyAlignment="0" applyProtection="0"/>
    <xf numFmtId="0" fontId="7" fillId="8" borderId="1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18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8" borderId="18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1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8" borderId="18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43" fontId="7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8" borderId="18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18" applyNumberFormat="0" applyFont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8" borderId="18" applyNumberFormat="0" applyFont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1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1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18" applyNumberFormat="0" applyFont="0" applyAlignment="0" applyProtection="0"/>
    <xf numFmtId="0" fontId="7" fillId="8" borderId="18" applyNumberFormat="0" applyFont="0" applyAlignment="0" applyProtection="0"/>
    <xf numFmtId="0" fontId="7" fillId="8" borderId="1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1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1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1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43" fontId="25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5">
    <xf numFmtId="0" fontId="0" fillId="0" borderId="0" xfId="0"/>
    <xf numFmtId="0" fontId="34" fillId="0" borderId="0" xfId="0" applyFont="1"/>
    <xf numFmtId="0" fontId="38" fillId="0" borderId="0" xfId="3"/>
    <xf numFmtId="3" fontId="38" fillId="0" borderId="0" xfId="3" applyNumberFormat="1"/>
    <xf numFmtId="0" fontId="39" fillId="0" borderId="0" xfId="3" applyFont="1"/>
    <xf numFmtId="0" fontId="31" fillId="0" borderId="0" xfId="3" applyFont="1"/>
    <xf numFmtId="0" fontId="40" fillId="0" borderId="0" xfId="3" applyFont="1"/>
    <xf numFmtId="3" fontId="40" fillId="0" borderId="0" xfId="3" applyNumberFormat="1" applyFont="1"/>
    <xf numFmtId="3" fontId="38" fillId="0" borderId="0" xfId="3" applyNumberFormat="1" applyProtection="1">
      <protection locked="0"/>
    </xf>
    <xf numFmtId="0" fontId="41" fillId="0" borderId="0" xfId="3" applyFont="1"/>
    <xf numFmtId="0" fontId="33" fillId="0" borderId="0" xfId="3" applyFont="1"/>
    <xf numFmtId="3" fontId="42" fillId="0" borderId="0" xfId="3" applyNumberFormat="1" applyFont="1"/>
    <xf numFmtId="3" fontId="33" fillId="0" borderId="0" xfId="3" applyNumberFormat="1" applyFont="1" applyProtection="1">
      <protection locked="0"/>
    </xf>
    <xf numFmtId="3" fontId="33" fillId="0" borderId="0" xfId="3" applyNumberFormat="1" applyFont="1"/>
    <xf numFmtId="0" fontId="29" fillId="0" borderId="0" xfId="3" applyFont="1"/>
    <xf numFmtId="3" fontId="29" fillId="0" borderId="0" xfId="3" applyNumberFormat="1" applyFont="1"/>
    <xf numFmtId="3" fontId="27" fillId="0" borderId="0" xfId="3" applyNumberFormat="1" applyFont="1"/>
    <xf numFmtId="3" fontId="27" fillId="0" borderId="0" xfId="3" applyNumberFormat="1" applyFont="1" applyProtection="1">
      <protection locked="0"/>
    </xf>
    <xf numFmtId="49" fontId="33" fillId="0" borderId="0" xfId="3" applyNumberFormat="1" applyFont="1"/>
    <xf numFmtId="49" fontId="38" fillId="0" borderId="0" xfId="3" applyNumberFormat="1"/>
    <xf numFmtId="49" fontId="27" fillId="0" borderId="0" xfId="3" applyNumberFormat="1" applyFont="1" applyAlignment="1">
      <alignment horizontal="center"/>
    </xf>
    <xf numFmtId="3" fontId="33" fillId="0" borderId="0" xfId="3" applyNumberFormat="1" applyFont="1" applyFill="1"/>
    <xf numFmtId="0" fontId="36" fillId="0" borderId="0" xfId="3" applyFont="1"/>
    <xf numFmtId="0" fontId="36" fillId="0" borderId="0" xfId="3" applyFont="1" applyFill="1" applyBorder="1"/>
    <xf numFmtId="0" fontId="29" fillId="0" borderId="0" xfId="3" applyFont="1" applyFill="1" applyBorder="1"/>
    <xf numFmtId="0" fontId="33" fillId="0" borderId="0" xfId="3" applyFont="1" applyFill="1"/>
    <xf numFmtId="49" fontId="27" fillId="0" borderId="0" xfId="3" applyNumberFormat="1" applyFont="1" applyFill="1" applyAlignment="1">
      <alignment horizontal="center"/>
    </xf>
    <xf numFmtId="3" fontId="27" fillId="0" borderId="0" xfId="3" applyNumberFormat="1" applyFont="1" applyFill="1"/>
    <xf numFmtId="0" fontId="38" fillId="0" borderId="0" xfId="3" applyFill="1"/>
    <xf numFmtId="0" fontId="27" fillId="0" borderId="1" xfId="3" applyFont="1" applyBorder="1"/>
    <xf numFmtId="0" fontId="33" fillId="0" borderId="0" xfId="3" applyFont="1" applyAlignment="1">
      <alignment horizontal="center"/>
    </xf>
    <xf numFmtId="0" fontId="47" fillId="0" borderId="0" xfId="3" applyFont="1"/>
    <xf numFmtId="0" fontId="33" fillId="0" borderId="0" xfId="3" applyFont="1" applyFill="1" applyBorder="1"/>
    <xf numFmtId="3" fontId="38" fillId="0" borderId="0" xfId="3" applyNumberFormat="1" applyFont="1"/>
    <xf numFmtId="0" fontId="45" fillId="0" borderId="0" xfId="3" applyFont="1"/>
    <xf numFmtId="3" fontId="33" fillId="0" borderId="5" xfId="3" applyNumberFormat="1" applyFont="1" applyFill="1" applyBorder="1"/>
    <xf numFmtId="3" fontId="33" fillId="0" borderId="5" xfId="3" applyNumberFormat="1" applyFont="1" applyBorder="1" applyProtection="1">
      <protection locked="0"/>
    </xf>
    <xf numFmtId="3" fontId="36" fillId="0" borderId="0" xfId="3" applyNumberFormat="1" applyFont="1"/>
    <xf numFmtId="3" fontId="36" fillId="0" borderId="5" xfId="3" applyNumberFormat="1" applyFont="1" applyBorder="1"/>
    <xf numFmtId="3" fontId="36" fillId="0" borderId="0" xfId="3" applyNumberFormat="1" applyFont="1" applyProtection="1">
      <protection locked="0"/>
    </xf>
    <xf numFmtId="3" fontId="36" fillId="0" borderId="5" xfId="3" applyNumberFormat="1" applyFont="1" applyBorder="1" applyProtection="1">
      <protection locked="0"/>
    </xf>
    <xf numFmtId="3" fontId="36" fillId="0" borderId="0" xfId="3" applyNumberFormat="1" applyFont="1" applyBorder="1" applyProtection="1">
      <protection locked="0"/>
    </xf>
    <xf numFmtId="0" fontId="27" fillId="0" borderId="3" xfId="3" applyFont="1" applyBorder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/>
    <xf numFmtId="3" fontId="52" fillId="0" borderId="0" xfId="3" applyNumberFormat="1" applyFont="1" applyProtection="1">
      <protection locked="0"/>
    </xf>
    <xf numFmtId="0" fontId="29" fillId="0" borderId="0" xfId="3" applyFont="1" applyFill="1"/>
    <xf numFmtId="3" fontId="29" fillId="0" borderId="0" xfId="3" applyNumberFormat="1" applyFont="1" applyFill="1"/>
    <xf numFmtId="0" fontId="27" fillId="0" borderId="0" xfId="3" applyFont="1" applyFill="1"/>
    <xf numFmtId="3" fontId="33" fillId="0" borderId="0" xfId="3" applyNumberFormat="1" applyFont="1" applyFill="1" applyBorder="1" applyAlignment="1">
      <alignment horizontal="left"/>
    </xf>
    <xf numFmtId="49" fontId="27" fillId="0" borderId="0" xfId="3" applyNumberFormat="1" applyFont="1" applyFill="1" applyBorder="1" applyAlignment="1">
      <alignment horizontal="center"/>
    </xf>
    <xf numFmtId="3" fontId="27" fillId="0" borderId="0" xfId="3" applyNumberFormat="1" applyFont="1" applyFill="1" applyBorder="1" applyAlignment="1">
      <alignment horizontal="right"/>
    </xf>
    <xf numFmtId="3" fontId="27" fillId="0" borderId="1" xfId="3" applyNumberFormat="1" applyFont="1" applyFill="1" applyBorder="1" applyAlignment="1">
      <alignment horizontal="center"/>
    </xf>
    <xf numFmtId="3" fontId="33" fillId="0" borderId="0" xfId="3" applyNumberFormat="1" applyFont="1" applyFill="1" applyBorder="1"/>
    <xf numFmtId="3" fontId="36" fillId="0" borderId="0" xfId="3" applyNumberFormat="1" applyFont="1" applyFill="1" applyBorder="1" applyAlignment="1">
      <alignment horizontal="left"/>
    </xf>
    <xf numFmtId="3" fontId="36" fillId="0" borderId="0" xfId="3" applyNumberFormat="1" applyFont="1" applyFill="1" applyBorder="1" applyAlignment="1">
      <alignment horizontal="right"/>
    </xf>
    <xf numFmtId="3" fontId="36" fillId="0" borderId="0" xfId="3" applyNumberFormat="1" applyFont="1" applyFill="1" applyBorder="1"/>
    <xf numFmtId="3" fontId="36" fillId="0" borderId="3" xfId="3" applyNumberFormat="1" applyFont="1" applyFill="1" applyBorder="1" applyAlignment="1">
      <alignment horizontal="left"/>
    </xf>
    <xf numFmtId="3" fontId="36" fillId="0" borderId="3" xfId="3" applyNumberFormat="1" applyFont="1" applyFill="1" applyBorder="1" applyAlignment="1">
      <alignment horizontal="right"/>
    </xf>
    <xf numFmtId="3" fontId="27" fillId="0" borderId="0" xfId="3" applyNumberFormat="1" applyFont="1" applyFill="1" applyBorder="1" applyAlignment="1">
      <alignment horizontal="left"/>
    </xf>
    <xf numFmtId="3" fontId="27" fillId="0" borderId="2" xfId="3" applyNumberFormat="1" applyFont="1" applyFill="1" applyBorder="1" applyAlignment="1">
      <alignment horizontal="right"/>
    </xf>
    <xf numFmtId="3" fontId="27" fillId="0" borderId="2" xfId="3" applyNumberFormat="1" applyFont="1" applyFill="1" applyBorder="1"/>
    <xf numFmtId="3" fontId="27" fillId="0" borderId="0" xfId="3" applyNumberFormat="1" applyFont="1" applyFill="1" applyBorder="1" applyAlignment="1">
      <alignment horizontal="center"/>
    </xf>
    <xf numFmtId="3" fontId="27" fillId="0" borderId="0" xfId="3" applyNumberFormat="1" applyFont="1" applyFill="1" applyBorder="1"/>
    <xf numFmtId="3" fontId="33" fillId="0" borderId="0" xfId="3" applyNumberFormat="1" applyFont="1" applyFill="1" applyAlignment="1">
      <alignment horizontal="right"/>
    </xf>
    <xf numFmtId="3" fontId="33" fillId="0" borderId="2" xfId="3" applyNumberFormat="1" applyFont="1" applyFill="1" applyBorder="1" applyAlignment="1">
      <alignment horizontal="left"/>
    </xf>
    <xf numFmtId="3" fontId="38" fillId="0" borderId="0" xfId="3" applyNumberFormat="1" applyFill="1"/>
    <xf numFmtId="3" fontId="45" fillId="0" borderId="0" xfId="3" applyNumberFormat="1" applyFont="1" applyFill="1" applyBorder="1" applyAlignment="1">
      <alignment horizontal="center"/>
    </xf>
    <xf numFmtId="3" fontId="45" fillId="0" borderId="0" xfId="3" applyNumberFormat="1" applyFont="1" applyFill="1" applyBorder="1"/>
    <xf numFmtId="3" fontId="36" fillId="0" borderId="2" xfId="3" applyNumberFormat="1" applyFont="1" applyFill="1" applyBorder="1"/>
    <xf numFmtId="3" fontId="45" fillId="0" borderId="2" xfId="3" applyNumberFormat="1" applyFont="1" applyFill="1" applyBorder="1"/>
    <xf numFmtId="0" fontId="38" fillId="0" borderId="0" xfId="3" applyAlignment="1">
      <alignment horizontal="right"/>
    </xf>
    <xf numFmtId="0" fontId="33" fillId="0" borderId="0" xfId="3" applyFont="1" applyAlignment="1">
      <alignment horizontal="right"/>
    </xf>
    <xf numFmtId="0" fontId="48" fillId="0" borderId="0" xfId="0" applyFont="1"/>
    <xf numFmtId="0" fontId="27" fillId="0" borderId="0" xfId="3" applyFont="1" applyAlignment="1">
      <alignment horizontal="center"/>
    </xf>
    <xf numFmtId="49" fontId="33" fillId="0" borderId="0" xfId="3" applyNumberFormat="1" applyFont="1" applyAlignment="1">
      <alignment horizontal="right"/>
    </xf>
    <xf numFmtId="0" fontId="43" fillId="0" borderId="0" xfId="3" applyFont="1" applyAlignment="1">
      <alignment horizontal="right"/>
    </xf>
    <xf numFmtId="0" fontId="27" fillId="0" borderId="0" xfId="3" applyFont="1" applyAlignment="1">
      <alignment horizontal="right"/>
    </xf>
    <xf numFmtId="0" fontId="38" fillId="0" borderId="0" xfId="3" applyAlignment="1"/>
    <xf numFmtId="0" fontId="33" fillId="0" borderId="0" xfId="3" applyFont="1" applyAlignment="1"/>
    <xf numFmtId="49" fontId="33" fillId="0" borderId="0" xfId="3" applyNumberFormat="1" applyFont="1" applyAlignment="1"/>
    <xf numFmtId="0" fontId="27" fillId="0" borderId="0" xfId="3" applyFont="1" applyAlignment="1"/>
    <xf numFmtId="0" fontId="55" fillId="0" borderId="0" xfId="0" applyFont="1" applyAlignment="1">
      <alignment horizontal="center"/>
    </xf>
    <xf numFmtId="3" fontId="36" fillId="0" borderId="0" xfId="3" applyNumberFormat="1" applyFont="1" applyFill="1"/>
    <xf numFmtId="3" fontId="36" fillId="0" borderId="5" xfId="3" applyNumberFormat="1" applyFont="1" applyFill="1" applyBorder="1"/>
    <xf numFmtId="3" fontId="29" fillId="0" borderId="2" xfId="3" applyNumberFormat="1" applyFont="1" applyBorder="1"/>
    <xf numFmtId="3" fontId="29" fillId="0" borderId="2" xfId="3" applyNumberFormat="1" applyFont="1" applyBorder="1" applyProtection="1"/>
    <xf numFmtId="0" fontId="57" fillId="0" borderId="0" xfId="0" applyFont="1"/>
    <xf numFmtId="3" fontId="29" fillId="0" borderId="1" xfId="3" applyNumberFormat="1" applyFont="1" applyBorder="1" applyAlignment="1">
      <alignment horizontal="center"/>
    </xf>
    <xf numFmtId="3" fontId="29" fillId="0" borderId="1" xfId="3" applyNumberFormat="1" applyFont="1" applyBorder="1" applyAlignment="1" applyProtection="1">
      <alignment horizontal="center"/>
      <protection locked="0"/>
    </xf>
    <xf numFmtId="3" fontId="44" fillId="0" borderId="1" xfId="3" applyNumberFormat="1" applyFont="1" applyFill="1" applyBorder="1" applyAlignment="1">
      <alignment horizontal="center"/>
    </xf>
    <xf numFmtId="3" fontId="44" fillId="0" borderId="1" xfId="3" applyNumberFormat="1" applyFont="1" applyBorder="1" applyAlignment="1">
      <alignment horizontal="center"/>
    </xf>
    <xf numFmtId="0" fontId="28" fillId="0" borderId="0" xfId="3" applyFont="1" applyAlignment="1">
      <alignment horizontal="center"/>
    </xf>
    <xf numFmtId="3" fontId="28" fillId="0" borderId="0" xfId="3" applyNumberFormat="1" applyFont="1" applyAlignment="1">
      <alignment horizontal="center"/>
    </xf>
    <xf numFmtId="3" fontId="28" fillId="0" borderId="0" xfId="3" applyNumberFormat="1" applyFont="1" applyFill="1" applyAlignment="1">
      <alignment horizontal="center"/>
    </xf>
    <xf numFmtId="0" fontId="28" fillId="0" borderId="0" xfId="3" applyFont="1" applyFill="1" applyAlignment="1">
      <alignment horizontal="center"/>
    </xf>
    <xf numFmtId="0" fontId="28" fillId="0" borderId="1" xfId="3" applyFont="1" applyFill="1" applyBorder="1" applyAlignment="1">
      <alignment horizontal="center"/>
    </xf>
    <xf numFmtId="0" fontId="28" fillId="0" borderId="0" xfId="3" applyFont="1" applyFill="1" applyBorder="1" applyAlignment="1">
      <alignment horizontal="center"/>
    </xf>
    <xf numFmtId="0" fontId="59" fillId="0" borderId="0" xfId="3" applyFont="1" applyFill="1" applyAlignment="1">
      <alignment horizontal="center"/>
    </xf>
    <xf numFmtId="0" fontId="36" fillId="0" borderId="3" xfId="3" applyFont="1" applyFill="1" applyBorder="1"/>
    <xf numFmtId="3" fontId="36" fillId="0" borderId="3" xfId="3" applyNumberFormat="1" applyFont="1" applyFill="1" applyBorder="1"/>
    <xf numFmtId="0" fontId="32" fillId="0" borderId="0" xfId="3" applyFont="1" applyFill="1" applyBorder="1"/>
    <xf numFmtId="0" fontId="30" fillId="0" borderId="0" xfId="3" applyFont="1"/>
    <xf numFmtId="3" fontId="32" fillId="0" borderId="0" xfId="3" applyNumberFormat="1" applyFont="1" applyFill="1" applyBorder="1"/>
    <xf numFmtId="0" fontId="25" fillId="0" borderId="0" xfId="3" applyFont="1"/>
    <xf numFmtId="3" fontId="25" fillId="0" borderId="0" xfId="3" applyNumberFormat="1" applyFont="1" applyFill="1" applyBorder="1" applyAlignment="1">
      <alignment horizontal="right"/>
    </xf>
    <xf numFmtId="0" fontId="56" fillId="0" borderId="0" xfId="3" applyFont="1" applyFill="1" applyAlignment="1">
      <alignment horizontal="center"/>
    </xf>
    <xf numFmtId="0" fontId="26" fillId="0" borderId="0" xfId="3" applyFont="1" applyFill="1" applyAlignment="1">
      <alignment horizontal="center"/>
    </xf>
    <xf numFmtId="49" fontId="28" fillId="0" borderId="0" xfId="3" applyNumberFormat="1" applyFont="1" applyFill="1" applyAlignment="1">
      <alignment horizontal="center"/>
    </xf>
    <xf numFmtId="49" fontId="26" fillId="0" borderId="0" xfId="3" applyNumberFormat="1" applyFont="1" applyFill="1" applyAlignment="1">
      <alignment horizontal="center"/>
    </xf>
    <xf numFmtId="0" fontId="58" fillId="0" borderId="0" xfId="3" applyFont="1" applyFill="1" applyAlignment="1">
      <alignment horizontal="center"/>
    </xf>
    <xf numFmtId="0" fontId="37" fillId="0" borderId="0" xfId="3" applyFont="1" applyFill="1" applyAlignment="1">
      <alignment horizontal="center"/>
    </xf>
    <xf numFmtId="49" fontId="37" fillId="0" borderId="0" xfId="3" applyNumberFormat="1" applyFont="1" applyFill="1" applyAlignment="1">
      <alignment horizontal="center"/>
    </xf>
    <xf numFmtId="0" fontId="45" fillId="0" borderId="0" xfId="3" applyFont="1" applyAlignment="1">
      <alignment horizontal="center"/>
    </xf>
    <xf numFmtId="0" fontId="61" fillId="0" borderId="0" xfId="3" applyFont="1"/>
    <xf numFmtId="0" fontId="45" fillId="0" borderId="0" xfId="3" applyFont="1" applyFill="1" applyAlignment="1">
      <alignment horizontal="center"/>
    </xf>
    <xf numFmtId="0" fontId="62" fillId="0" borderId="0" xfId="3" applyFont="1"/>
    <xf numFmtId="3" fontId="45" fillId="0" borderId="0" xfId="3" applyNumberFormat="1" applyFont="1" applyFill="1"/>
    <xf numFmtId="0" fontId="60" fillId="0" borderId="2" xfId="3" applyFont="1" applyFill="1" applyBorder="1"/>
    <xf numFmtId="3" fontId="45" fillId="0" borderId="10" xfId="3" applyNumberFormat="1" applyFont="1" applyFill="1" applyBorder="1"/>
    <xf numFmtId="3" fontId="45" fillId="0" borderId="0" xfId="3" applyNumberFormat="1" applyFont="1" applyFill="1" applyAlignment="1">
      <alignment horizontal="center"/>
    </xf>
    <xf numFmtId="0" fontId="25" fillId="0" borderId="0" xfId="3" applyFont="1" applyFill="1"/>
    <xf numFmtId="0" fontId="63" fillId="0" borderId="0" xfId="0" applyFont="1"/>
    <xf numFmtId="3" fontId="33" fillId="0" borderId="3" xfId="3" applyNumberFormat="1" applyFont="1" applyBorder="1" applyProtection="1">
      <protection locked="0"/>
    </xf>
    <xf numFmtId="0" fontId="35" fillId="0" borderId="0" xfId="0" applyFont="1" applyAlignment="1">
      <alignment horizontal="right"/>
    </xf>
    <xf numFmtId="0" fontId="64" fillId="0" borderId="0" xfId="3" applyFont="1" applyAlignment="1"/>
    <xf numFmtId="0" fontId="65" fillId="0" borderId="0" xfId="0" applyFont="1" applyAlignment="1"/>
    <xf numFmtId="0" fontId="65" fillId="0" borderId="0" xfId="0" applyFont="1" applyAlignment="1">
      <alignment horizontal="center"/>
    </xf>
    <xf numFmtId="3" fontId="66" fillId="0" borderId="0" xfId="3" applyNumberFormat="1" applyFont="1"/>
    <xf numFmtId="3" fontId="66" fillId="0" borderId="0" xfId="3" applyNumberFormat="1" applyFont="1" applyFill="1"/>
    <xf numFmtId="0" fontId="38" fillId="0" borderId="0" xfId="1" applyFont="1">
      <alignment vertical="center"/>
    </xf>
    <xf numFmtId="0" fontId="45" fillId="0" borderId="0" xfId="3" applyFont="1" applyFill="1"/>
    <xf numFmtId="0" fontId="36" fillId="0" borderId="0" xfId="3" applyFont="1" applyFill="1"/>
    <xf numFmtId="0" fontId="27" fillId="0" borderId="1" xfId="3" applyFont="1" applyFill="1" applyBorder="1"/>
    <xf numFmtId="0" fontId="29" fillId="0" borderId="1" xfId="3" applyFont="1" applyFill="1" applyBorder="1"/>
    <xf numFmtId="0" fontId="27" fillId="0" borderId="4" xfId="3" applyFont="1" applyFill="1" applyBorder="1"/>
    <xf numFmtId="0" fontId="46" fillId="0" borderId="0" xfId="3" applyFont="1" applyFill="1" applyBorder="1"/>
    <xf numFmtId="0" fontId="36" fillId="0" borderId="0" xfId="3" applyFont="1" applyFill="1" applyBorder="1" applyAlignment="1">
      <alignment horizontal="left"/>
    </xf>
    <xf numFmtId="0" fontId="32" fillId="0" borderId="0" xfId="3" applyFont="1" applyFill="1" applyBorder="1" applyAlignment="1">
      <alignment horizontal="left"/>
    </xf>
    <xf numFmtId="0" fontId="29" fillId="0" borderId="0" xfId="3" applyFont="1" applyFill="1" applyBorder="1" applyAlignment="1">
      <alignment horizontal="left"/>
    </xf>
    <xf numFmtId="0" fontId="45" fillId="0" borderId="9" xfId="3" applyFont="1" applyFill="1" applyBorder="1"/>
    <xf numFmtId="0" fontId="25" fillId="0" borderId="7" xfId="3" applyFont="1" applyBorder="1" applyAlignment="1">
      <alignment horizontal="center"/>
    </xf>
    <xf numFmtId="0" fontId="33" fillId="0" borderId="7" xfId="3" applyFont="1" applyBorder="1" applyAlignment="1">
      <alignment horizontal="center"/>
    </xf>
    <xf numFmtId="0" fontId="25" fillId="0" borderId="0" xfId="3" applyFont="1" applyAlignment="1">
      <alignment horizontal="center"/>
    </xf>
    <xf numFmtId="0" fontId="67" fillId="0" borderId="0" xfId="0" applyFont="1"/>
    <xf numFmtId="0" fontId="27" fillId="0" borderId="0" xfId="3" applyFont="1" applyFill="1" applyBorder="1"/>
    <xf numFmtId="3" fontId="36" fillId="0" borderId="0" xfId="3" applyNumberFormat="1" applyFont="1" applyBorder="1"/>
    <xf numFmtId="0" fontId="70" fillId="0" borderId="0" xfId="3" applyFont="1"/>
    <xf numFmtId="10" fontId="36" fillId="0" borderId="0" xfId="1" applyNumberFormat="1" applyFont="1" applyFill="1" applyBorder="1">
      <alignment vertical="center"/>
    </xf>
    <xf numFmtId="10" fontId="36" fillId="0" borderId="2" xfId="1" applyNumberFormat="1" applyFont="1" applyFill="1" applyBorder="1">
      <alignment vertical="center"/>
    </xf>
    <xf numFmtId="10" fontId="38" fillId="0" borderId="0" xfId="3" applyNumberFormat="1" applyFill="1"/>
    <xf numFmtId="10" fontId="36" fillId="0" borderId="0" xfId="3" applyNumberFormat="1" applyFont="1" applyFill="1" applyBorder="1" applyAlignment="1">
      <alignment horizontal="right"/>
    </xf>
    <xf numFmtId="10" fontId="36" fillId="0" borderId="1" xfId="3" applyNumberFormat="1" applyFont="1" applyFill="1" applyBorder="1" applyAlignment="1">
      <alignment horizontal="center"/>
    </xf>
    <xf numFmtId="10" fontId="36" fillId="0" borderId="2" xfId="3" applyNumberFormat="1" applyFont="1" applyFill="1" applyBorder="1" applyAlignment="1">
      <alignment horizontal="right"/>
    </xf>
    <xf numFmtId="10" fontId="45" fillId="0" borderId="2" xfId="3" applyNumberFormat="1" applyFont="1" applyFill="1" applyBorder="1" applyAlignment="1">
      <alignment horizontal="right"/>
    </xf>
    <xf numFmtId="49" fontId="38" fillId="0" borderId="0" xfId="1" applyNumberFormat="1" applyFont="1">
      <alignment vertical="center"/>
    </xf>
    <xf numFmtId="0" fontId="41" fillId="0" borderId="0" xfId="1" applyFont="1">
      <alignment vertical="center"/>
    </xf>
    <xf numFmtId="0" fontId="31" fillId="0" borderId="0" xfId="1" applyFont="1">
      <alignment vertical="center"/>
    </xf>
    <xf numFmtId="0" fontId="47" fillId="0" borderId="0" xfId="1" applyFont="1">
      <alignment vertical="center"/>
    </xf>
    <xf numFmtId="49" fontId="30" fillId="0" borderId="0" xfId="3" applyNumberFormat="1" applyFont="1"/>
    <xf numFmtId="3" fontId="32" fillId="0" borderId="0" xfId="3" applyNumberFormat="1" applyFont="1" applyFill="1" applyBorder="1" applyAlignment="1">
      <alignment horizontal="right"/>
    </xf>
    <xf numFmtId="3" fontId="38" fillId="0" borderId="0" xfId="1" applyNumberFormat="1" applyFont="1">
      <alignment vertical="center"/>
    </xf>
    <xf numFmtId="0" fontId="38" fillId="0" borderId="3" xfId="3" applyBorder="1"/>
    <xf numFmtId="10" fontId="36" fillId="0" borderId="20" xfId="3" applyNumberFormat="1" applyFont="1" applyFill="1" applyBorder="1" applyAlignment="1">
      <alignment horizontal="right"/>
    </xf>
    <xf numFmtId="164" fontId="25" fillId="0" borderId="1" xfId="3" applyNumberFormat="1" applyFont="1" applyFill="1" applyBorder="1" applyAlignment="1">
      <alignment horizontal="center"/>
    </xf>
    <xf numFmtId="0" fontId="67" fillId="0" borderId="0" xfId="0" applyFont="1" applyBorder="1"/>
    <xf numFmtId="3" fontId="25" fillId="0" borderId="0" xfId="3" applyNumberFormat="1" applyFont="1" applyFill="1"/>
    <xf numFmtId="0" fontId="86" fillId="0" borderId="0" xfId="3" applyFont="1"/>
    <xf numFmtId="0" fontId="45" fillId="0" borderId="0" xfId="3" applyFont="1" applyFill="1" applyBorder="1"/>
    <xf numFmtId="0" fontId="60" fillId="0" borderId="0" xfId="3" applyFont="1" applyFill="1" applyBorder="1"/>
    <xf numFmtId="10" fontId="45" fillId="0" borderId="0" xfId="3" applyNumberFormat="1" applyFont="1" applyFill="1" applyBorder="1" applyAlignment="1">
      <alignment horizontal="right"/>
    </xf>
    <xf numFmtId="0" fontId="2" fillId="0" borderId="0" xfId="579" applyBorder="1"/>
    <xf numFmtId="165" fontId="2" fillId="0" borderId="0" xfId="579" applyNumberFormat="1" applyFill="1" applyBorder="1"/>
    <xf numFmtId="0" fontId="1" fillId="0" borderId="0" xfId="580"/>
    <xf numFmtId="14" fontId="1" fillId="0" borderId="0" xfId="580" applyNumberFormat="1"/>
    <xf numFmtId="0" fontId="68" fillId="0" borderId="8" xfId="580" applyFont="1" applyBorder="1" applyAlignment="1">
      <alignment vertical="center"/>
    </xf>
    <xf numFmtId="49" fontId="1" fillId="0" borderId="8" xfId="580" applyNumberFormat="1" applyBorder="1"/>
    <xf numFmtId="165" fontId="1" fillId="0" borderId="8" xfId="580" applyNumberFormat="1" applyBorder="1"/>
    <xf numFmtId="49" fontId="68" fillId="0" borderId="8" xfId="580" applyNumberFormat="1" applyFont="1" applyBorder="1"/>
    <xf numFmtId="0" fontId="35" fillId="0" borderId="3" xfId="0" applyFont="1" applyBorder="1" applyAlignment="1">
      <alignment horizontal="right"/>
    </xf>
    <xf numFmtId="3" fontId="38" fillId="0" borderId="3" xfId="3" applyNumberFormat="1" applyBorder="1" applyProtection="1">
      <protection locked="0"/>
    </xf>
    <xf numFmtId="0" fontId="59" fillId="0" borderId="3" xfId="3" applyFont="1" applyFill="1" applyBorder="1" applyAlignment="1">
      <alignment horizontal="center"/>
    </xf>
    <xf numFmtId="0" fontId="45" fillId="0" borderId="20" xfId="3" applyFont="1" applyFill="1" applyBorder="1"/>
    <xf numFmtId="0" fontId="60" fillId="0" borderId="20" xfId="3" applyFont="1" applyFill="1" applyBorder="1"/>
    <xf numFmtId="3" fontId="45" fillId="0" borderId="20" xfId="3" applyNumberFormat="1" applyFont="1" applyFill="1" applyBorder="1"/>
    <xf numFmtId="10" fontId="60" fillId="0" borderId="20" xfId="3" applyNumberFormat="1" applyFont="1" applyFill="1" applyBorder="1" applyAlignment="1">
      <alignment horizontal="right"/>
    </xf>
    <xf numFmtId="0" fontId="43" fillId="0" borderId="3" xfId="3" applyFont="1" applyFill="1" applyBorder="1"/>
    <xf numFmtId="0" fontId="33" fillId="0" borderId="3" xfId="3" applyFont="1" applyFill="1" applyBorder="1"/>
    <xf numFmtId="3" fontId="33" fillId="0" borderId="3" xfId="3" applyNumberFormat="1" applyFont="1" applyFill="1" applyBorder="1"/>
    <xf numFmtId="3" fontId="43" fillId="0" borderId="3" xfId="3" applyNumberFormat="1" applyFont="1" applyFill="1" applyBorder="1"/>
    <xf numFmtId="10" fontId="36" fillId="0" borderId="3" xfId="3" applyNumberFormat="1" applyFont="1" applyFill="1" applyBorder="1" applyAlignment="1">
      <alignment horizontal="right"/>
    </xf>
    <xf numFmtId="3" fontId="28" fillId="0" borderId="3" xfId="3" applyNumberFormat="1" applyFont="1" applyFill="1" applyBorder="1" applyAlignment="1">
      <alignment horizontal="center"/>
    </xf>
    <xf numFmtId="0" fontId="38" fillId="0" borderId="3" xfId="3" applyFill="1" applyBorder="1"/>
    <xf numFmtId="3" fontId="38" fillId="0" borderId="3" xfId="3" applyNumberFormat="1" applyFill="1" applyBorder="1"/>
    <xf numFmtId="10" fontId="38" fillId="0" borderId="3" xfId="3" applyNumberFormat="1" applyFill="1" applyBorder="1"/>
    <xf numFmtId="0" fontId="67" fillId="0" borderId="3" xfId="0" applyFont="1" applyBorder="1"/>
    <xf numFmtId="49" fontId="1" fillId="0" borderId="6" xfId="580" applyNumberFormat="1" applyBorder="1"/>
    <xf numFmtId="165" fontId="1" fillId="0" borderId="6" xfId="580" applyNumberFormat="1" applyBorder="1"/>
    <xf numFmtId="0" fontId="27" fillId="0" borderId="0" xfId="3" applyFont="1" applyFill="1" applyAlignment="1">
      <alignment horizontal="center"/>
    </xf>
    <xf numFmtId="0" fontId="53" fillId="0" borderId="0" xfId="3" applyFont="1" applyFill="1" applyAlignment="1">
      <alignment horizontal="center"/>
    </xf>
    <xf numFmtId="10" fontId="36" fillId="0" borderId="0" xfId="3" applyNumberFormat="1" applyFont="1" applyFill="1" applyBorder="1" applyAlignment="1">
      <alignment horizontal="center"/>
    </xf>
    <xf numFmtId="0" fontId="69" fillId="0" borderId="0" xfId="580" applyFont="1" applyAlignment="1">
      <alignment horizontal="center"/>
    </xf>
    <xf numFmtId="0" fontId="68" fillId="0" borderId="8" xfId="580" applyFont="1" applyBorder="1" applyAlignment="1">
      <alignment horizontal="center"/>
    </xf>
    <xf numFmtId="0" fontId="68" fillId="0" borderId="0" xfId="580" applyFont="1" applyAlignment="1">
      <alignment horizontal="center"/>
    </xf>
  </cellXfs>
  <cellStyles count="581">
    <cellStyle name="20% - Énfasis1" xfId="38" builtinId="30" customBuiltin="1"/>
    <cellStyle name="20% - Énfasis1 10" xfId="164"/>
    <cellStyle name="20% - Énfasis1 11" xfId="177"/>
    <cellStyle name="20% - Énfasis1 12" xfId="190"/>
    <cellStyle name="20% - Énfasis1 13" xfId="203"/>
    <cellStyle name="20% - Énfasis1 14" xfId="216"/>
    <cellStyle name="20% - Énfasis1 15" xfId="229"/>
    <cellStyle name="20% - Énfasis1 16" xfId="241"/>
    <cellStyle name="20% - Énfasis1 17" xfId="253"/>
    <cellStyle name="20% - Énfasis1 18" xfId="285"/>
    <cellStyle name="20% - Énfasis1 19" xfId="281"/>
    <cellStyle name="20% - Énfasis1 2" xfId="69"/>
    <cellStyle name="20% - Énfasis1 20" xfId="280"/>
    <cellStyle name="20% - Énfasis1 21" xfId="306"/>
    <cellStyle name="20% - Énfasis1 22" xfId="323"/>
    <cellStyle name="20% - Énfasis1 23" xfId="336"/>
    <cellStyle name="20% - Énfasis1 24" xfId="349"/>
    <cellStyle name="20% - Énfasis1 25" xfId="380"/>
    <cellStyle name="20% - Énfasis1 26" xfId="355"/>
    <cellStyle name="20% - Énfasis1 27" xfId="389"/>
    <cellStyle name="20% - Énfasis1 28" xfId="402"/>
    <cellStyle name="20% - Énfasis1 29" xfId="416"/>
    <cellStyle name="20% - Énfasis1 3" xfId="87"/>
    <cellStyle name="20% - Énfasis1 30" xfId="429"/>
    <cellStyle name="20% - Énfasis1 31" xfId="441"/>
    <cellStyle name="20% - Énfasis1 32" xfId="466"/>
    <cellStyle name="20% - Énfasis1 33" xfId="479"/>
    <cellStyle name="20% - Énfasis1 34" xfId="497"/>
    <cellStyle name="20% - Énfasis1 35" xfId="493"/>
    <cellStyle name="20% - Énfasis1 36" xfId="507"/>
    <cellStyle name="20% - Énfasis1 37" xfId="533"/>
    <cellStyle name="20% - Énfasis1 38" xfId="547"/>
    <cellStyle name="20% - Énfasis1 39" xfId="562"/>
    <cellStyle name="20% - Énfasis1 4" xfId="83"/>
    <cellStyle name="20% - Énfasis1 5" xfId="99"/>
    <cellStyle name="20% - Énfasis1 6" xfId="112"/>
    <cellStyle name="20% - Énfasis1 7" xfId="125"/>
    <cellStyle name="20% - Énfasis1 8" xfId="138"/>
    <cellStyle name="20% - Énfasis1 9" xfId="151"/>
    <cellStyle name="20% - Énfasis2" xfId="42" builtinId="34" customBuiltin="1"/>
    <cellStyle name="20% - Énfasis2 10" xfId="176"/>
    <cellStyle name="20% - Énfasis2 11" xfId="189"/>
    <cellStyle name="20% - Énfasis2 12" xfId="202"/>
    <cellStyle name="20% - Énfasis2 13" xfId="215"/>
    <cellStyle name="20% - Énfasis2 14" xfId="228"/>
    <cellStyle name="20% - Énfasis2 15" xfId="240"/>
    <cellStyle name="20% - Énfasis2 16" xfId="252"/>
    <cellStyle name="20% - Énfasis2 17" xfId="263"/>
    <cellStyle name="20% - Énfasis2 18" xfId="287"/>
    <cellStyle name="20% - Énfasis2 19" xfId="295"/>
    <cellStyle name="20% - Énfasis2 2" xfId="71"/>
    <cellStyle name="20% - Énfasis2 20" xfId="305"/>
    <cellStyle name="20% - Énfasis2 21" xfId="322"/>
    <cellStyle name="20% - Énfasis2 22" xfId="335"/>
    <cellStyle name="20% - Énfasis2 23" xfId="348"/>
    <cellStyle name="20% - Énfasis2 24" xfId="362"/>
    <cellStyle name="20% - Énfasis2 25" xfId="302"/>
    <cellStyle name="20% - Énfasis2 26" xfId="388"/>
    <cellStyle name="20% - Énfasis2 27" xfId="401"/>
    <cellStyle name="20% - Énfasis2 28" xfId="415"/>
    <cellStyle name="20% - Énfasis2 29" xfId="428"/>
    <cellStyle name="20% - Énfasis2 3" xfId="90"/>
    <cellStyle name="20% - Énfasis2 30" xfId="440"/>
    <cellStyle name="20% - Énfasis2 31" xfId="451"/>
    <cellStyle name="20% - Énfasis2 32" xfId="468"/>
    <cellStyle name="20% - Énfasis2 33" xfId="481"/>
    <cellStyle name="20% - Énfasis2 34" xfId="499"/>
    <cellStyle name="20% - Énfasis2 35" xfId="506"/>
    <cellStyle name="20% - Énfasis2 36" xfId="517"/>
    <cellStyle name="20% - Énfasis2 37" xfId="535"/>
    <cellStyle name="20% - Énfasis2 38" xfId="549"/>
    <cellStyle name="20% - Énfasis2 39" xfId="564"/>
    <cellStyle name="20% - Énfasis2 4" xfId="98"/>
    <cellStyle name="20% - Énfasis2 5" xfId="111"/>
    <cellStyle name="20% - Énfasis2 6" xfId="124"/>
    <cellStyle name="20% - Énfasis2 7" xfId="137"/>
    <cellStyle name="20% - Énfasis2 8" xfId="150"/>
    <cellStyle name="20% - Énfasis2 9" xfId="163"/>
    <cellStyle name="20% - Énfasis3" xfId="46" builtinId="38" customBuiltin="1"/>
    <cellStyle name="20% - Énfasis3 10" xfId="184"/>
    <cellStyle name="20% - Énfasis3 11" xfId="197"/>
    <cellStyle name="20% - Énfasis3 12" xfId="210"/>
    <cellStyle name="20% - Énfasis3 13" xfId="223"/>
    <cellStyle name="20% - Énfasis3 14" xfId="235"/>
    <cellStyle name="20% - Énfasis3 15" xfId="247"/>
    <cellStyle name="20% - Énfasis3 16" xfId="258"/>
    <cellStyle name="20% - Énfasis3 17" xfId="268"/>
    <cellStyle name="20% - Énfasis3 18" xfId="290"/>
    <cellStyle name="20% - Énfasis3 19" xfId="303"/>
    <cellStyle name="20% - Énfasis3 2" xfId="73"/>
    <cellStyle name="20% - Énfasis3 20" xfId="317"/>
    <cellStyle name="20% - Énfasis3 21" xfId="330"/>
    <cellStyle name="20% - Énfasis3 22" xfId="343"/>
    <cellStyle name="20% - Énfasis3 23" xfId="356"/>
    <cellStyle name="20% - Énfasis3 24" xfId="369"/>
    <cellStyle name="20% - Énfasis3 25" xfId="382"/>
    <cellStyle name="20% - Énfasis3 26" xfId="396"/>
    <cellStyle name="20% - Énfasis3 27" xfId="409"/>
    <cellStyle name="20% - Énfasis3 28" xfId="422"/>
    <cellStyle name="20% - Énfasis3 29" xfId="435"/>
    <cellStyle name="20% - Énfasis3 3" xfId="93"/>
    <cellStyle name="20% - Énfasis3 30" xfId="446"/>
    <cellStyle name="20% - Énfasis3 31" xfId="456"/>
    <cellStyle name="20% - Énfasis3 32" xfId="470"/>
    <cellStyle name="20% - Énfasis3 33" xfId="483"/>
    <cellStyle name="20% - Énfasis3 34" xfId="501"/>
    <cellStyle name="20% - Énfasis3 35" xfId="512"/>
    <cellStyle name="20% - Énfasis3 36" xfId="522"/>
    <cellStyle name="20% - Énfasis3 37" xfId="537"/>
    <cellStyle name="20% - Énfasis3 38" xfId="551"/>
    <cellStyle name="20% - Énfasis3 39" xfId="566"/>
    <cellStyle name="20% - Énfasis3 4" xfId="106"/>
    <cellStyle name="20% - Énfasis3 5" xfId="119"/>
    <cellStyle name="20% - Énfasis3 6" xfId="132"/>
    <cellStyle name="20% - Énfasis3 7" xfId="145"/>
    <cellStyle name="20% - Énfasis3 8" xfId="158"/>
    <cellStyle name="20% - Énfasis3 9" xfId="171"/>
    <cellStyle name="20% - Énfasis4" xfId="50" builtinId="42" customBuiltin="1"/>
    <cellStyle name="20% - Énfasis4 10" xfId="187"/>
    <cellStyle name="20% - Énfasis4 11" xfId="200"/>
    <cellStyle name="20% - Énfasis4 12" xfId="213"/>
    <cellStyle name="20% - Énfasis4 13" xfId="226"/>
    <cellStyle name="20% - Énfasis4 14" xfId="238"/>
    <cellStyle name="20% - Énfasis4 15" xfId="250"/>
    <cellStyle name="20% - Énfasis4 16" xfId="261"/>
    <cellStyle name="20% - Énfasis4 17" xfId="270"/>
    <cellStyle name="20% - Énfasis4 18" xfId="293"/>
    <cellStyle name="20% - Énfasis4 19" xfId="307"/>
    <cellStyle name="20% - Énfasis4 2" xfId="75"/>
    <cellStyle name="20% - Énfasis4 20" xfId="320"/>
    <cellStyle name="20% - Énfasis4 21" xfId="333"/>
    <cellStyle name="20% - Énfasis4 22" xfId="346"/>
    <cellStyle name="20% - Énfasis4 23" xfId="360"/>
    <cellStyle name="20% - Énfasis4 24" xfId="372"/>
    <cellStyle name="20% - Énfasis4 25" xfId="386"/>
    <cellStyle name="20% - Énfasis4 26" xfId="399"/>
    <cellStyle name="20% - Énfasis4 27" xfId="413"/>
    <cellStyle name="20% - Énfasis4 28" xfId="426"/>
    <cellStyle name="20% - Énfasis4 29" xfId="438"/>
    <cellStyle name="20% - Énfasis4 3" xfId="96"/>
    <cellStyle name="20% - Énfasis4 30" xfId="449"/>
    <cellStyle name="20% - Énfasis4 31" xfId="458"/>
    <cellStyle name="20% - Énfasis4 32" xfId="472"/>
    <cellStyle name="20% - Énfasis4 33" xfId="485"/>
    <cellStyle name="20% - Énfasis4 34" xfId="504"/>
    <cellStyle name="20% - Énfasis4 35" xfId="515"/>
    <cellStyle name="20% - Énfasis4 36" xfId="524"/>
    <cellStyle name="20% - Énfasis4 37" xfId="539"/>
    <cellStyle name="20% - Énfasis4 38" xfId="553"/>
    <cellStyle name="20% - Énfasis4 39" xfId="568"/>
    <cellStyle name="20% - Énfasis4 4" xfId="109"/>
    <cellStyle name="20% - Énfasis4 5" xfId="122"/>
    <cellStyle name="20% - Énfasis4 6" xfId="135"/>
    <cellStyle name="20% - Énfasis4 7" xfId="148"/>
    <cellStyle name="20% - Énfasis4 8" xfId="161"/>
    <cellStyle name="20% - Énfasis4 9" xfId="174"/>
    <cellStyle name="20% - Énfasis5" xfId="54" builtinId="46" customBuiltin="1"/>
    <cellStyle name="20% - Énfasis5 10" xfId="191"/>
    <cellStyle name="20% - Énfasis5 11" xfId="204"/>
    <cellStyle name="20% - Énfasis5 12" xfId="217"/>
    <cellStyle name="20% - Énfasis5 13" xfId="230"/>
    <cellStyle name="20% - Énfasis5 14" xfId="242"/>
    <cellStyle name="20% - Énfasis5 15" xfId="254"/>
    <cellStyle name="20% - Énfasis5 16" xfId="264"/>
    <cellStyle name="20% - Énfasis5 17" xfId="272"/>
    <cellStyle name="20% - Énfasis5 18" xfId="297"/>
    <cellStyle name="20% - Énfasis5 19" xfId="310"/>
    <cellStyle name="20% - Énfasis5 2" xfId="77"/>
    <cellStyle name="20% - Énfasis5 20" xfId="324"/>
    <cellStyle name="20% - Énfasis5 21" xfId="337"/>
    <cellStyle name="20% - Énfasis5 22" xfId="350"/>
    <cellStyle name="20% - Énfasis5 23" xfId="364"/>
    <cellStyle name="20% - Énfasis5 24" xfId="375"/>
    <cellStyle name="20% - Énfasis5 25" xfId="390"/>
    <cellStyle name="20% - Énfasis5 26" xfId="403"/>
    <cellStyle name="20% - Énfasis5 27" xfId="417"/>
    <cellStyle name="20% - Énfasis5 28" xfId="430"/>
    <cellStyle name="20% - Énfasis5 29" xfId="442"/>
    <cellStyle name="20% - Énfasis5 3" xfId="100"/>
    <cellStyle name="20% - Énfasis5 30" xfId="452"/>
    <cellStyle name="20% - Énfasis5 31" xfId="460"/>
    <cellStyle name="20% - Énfasis5 32" xfId="474"/>
    <cellStyle name="20% - Énfasis5 33" xfId="487"/>
    <cellStyle name="20% - Énfasis5 34" xfId="508"/>
    <cellStyle name="20% - Énfasis5 35" xfId="518"/>
    <cellStyle name="20% - Énfasis5 36" xfId="526"/>
    <cellStyle name="20% - Énfasis5 37" xfId="541"/>
    <cellStyle name="20% - Énfasis5 38" xfId="555"/>
    <cellStyle name="20% - Énfasis5 39" xfId="570"/>
    <cellStyle name="20% - Énfasis5 4" xfId="113"/>
    <cellStyle name="20% - Énfasis5 5" xfId="126"/>
    <cellStyle name="20% - Énfasis5 6" xfId="139"/>
    <cellStyle name="20% - Énfasis5 7" xfId="152"/>
    <cellStyle name="20% - Énfasis5 8" xfId="165"/>
    <cellStyle name="20% - Énfasis5 9" xfId="178"/>
    <cellStyle name="20% - Énfasis6" xfId="58" builtinId="50" customBuiltin="1"/>
    <cellStyle name="20% - Énfasis6 10" xfId="194"/>
    <cellStyle name="20% - Énfasis6 11" xfId="207"/>
    <cellStyle name="20% - Énfasis6 12" xfId="220"/>
    <cellStyle name="20% - Énfasis6 13" xfId="233"/>
    <cellStyle name="20% - Énfasis6 14" xfId="245"/>
    <cellStyle name="20% - Énfasis6 15" xfId="256"/>
    <cellStyle name="20% - Énfasis6 16" xfId="266"/>
    <cellStyle name="20% - Énfasis6 17" xfId="274"/>
    <cellStyle name="20% - Énfasis6 18" xfId="300"/>
    <cellStyle name="20% - Énfasis6 19" xfId="313"/>
    <cellStyle name="20% - Énfasis6 2" xfId="79"/>
    <cellStyle name="20% - Énfasis6 20" xfId="327"/>
    <cellStyle name="20% - Énfasis6 21" xfId="341"/>
    <cellStyle name="20% - Énfasis6 22" xfId="353"/>
    <cellStyle name="20% - Énfasis6 23" xfId="366"/>
    <cellStyle name="20% - Énfasis6 24" xfId="378"/>
    <cellStyle name="20% - Énfasis6 25" xfId="393"/>
    <cellStyle name="20% - Énfasis6 26" xfId="406"/>
    <cellStyle name="20% - Énfasis6 27" xfId="420"/>
    <cellStyle name="20% - Énfasis6 28" xfId="433"/>
    <cellStyle name="20% - Énfasis6 29" xfId="444"/>
    <cellStyle name="20% - Énfasis6 3" xfId="103"/>
    <cellStyle name="20% - Énfasis6 30" xfId="454"/>
    <cellStyle name="20% - Énfasis6 31" xfId="462"/>
    <cellStyle name="20% - Énfasis6 32" xfId="476"/>
    <cellStyle name="20% - Énfasis6 33" xfId="489"/>
    <cellStyle name="20% - Énfasis6 34" xfId="510"/>
    <cellStyle name="20% - Énfasis6 35" xfId="520"/>
    <cellStyle name="20% - Énfasis6 36" xfId="528"/>
    <cellStyle name="20% - Énfasis6 37" xfId="543"/>
    <cellStyle name="20% - Énfasis6 38" xfId="557"/>
    <cellStyle name="20% - Énfasis6 39" xfId="572"/>
    <cellStyle name="20% - Énfasis6 4" xfId="116"/>
    <cellStyle name="20% - Énfasis6 5" xfId="129"/>
    <cellStyle name="20% - Énfasis6 6" xfId="142"/>
    <cellStyle name="20% - Énfasis6 7" xfId="155"/>
    <cellStyle name="20% - Énfasis6 8" xfId="168"/>
    <cellStyle name="20% - Énfasis6 9" xfId="181"/>
    <cellStyle name="40% - Énfasis1" xfId="39" builtinId="31" customBuiltin="1"/>
    <cellStyle name="40% - Énfasis1 10" xfId="154"/>
    <cellStyle name="40% - Énfasis1 11" xfId="167"/>
    <cellStyle name="40% - Énfasis1 12" xfId="180"/>
    <cellStyle name="40% - Énfasis1 13" xfId="193"/>
    <cellStyle name="40% - Énfasis1 14" xfId="206"/>
    <cellStyle name="40% - Énfasis1 15" xfId="219"/>
    <cellStyle name="40% - Énfasis1 16" xfId="232"/>
    <cellStyle name="40% - Énfasis1 17" xfId="244"/>
    <cellStyle name="40% - Énfasis1 18" xfId="286"/>
    <cellStyle name="40% - Énfasis1 19" xfId="277"/>
    <cellStyle name="40% - Énfasis1 2" xfId="70"/>
    <cellStyle name="40% - Énfasis1 20" xfId="315"/>
    <cellStyle name="40% - Énfasis1 21" xfId="278"/>
    <cellStyle name="40% - Énfasis1 22" xfId="309"/>
    <cellStyle name="40% - Énfasis1 23" xfId="326"/>
    <cellStyle name="40% - Énfasis1 24" xfId="340"/>
    <cellStyle name="40% - Énfasis1 25" xfId="377"/>
    <cellStyle name="40% - Énfasis1 26" xfId="279"/>
    <cellStyle name="40% - Énfasis1 27" xfId="371"/>
    <cellStyle name="40% - Énfasis1 28" xfId="392"/>
    <cellStyle name="40% - Énfasis1 29" xfId="405"/>
    <cellStyle name="40% - Énfasis1 3" xfId="88"/>
    <cellStyle name="40% - Énfasis1 30" xfId="419"/>
    <cellStyle name="40% - Énfasis1 31" xfId="432"/>
    <cellStyle name="40% - Énfasis1 32" xfId="467"/>
    <cellStyle name="40% - Énfasis1 33" xfId="480"/>
    <cellStyle name="40% - Énfasis1 34" xfId="498"/>
    <cellStyle name="40% - Énfasis1 35" xfId="491"/>
    <cellStyle name="40% - Énfasis1 36" xfId="492"/>
    <cellStyle name="40% - Énfasis1 37" xfId="534"/>
    <cellStyle name="40% - Énfasis1 38" xfId="548"/>
    <cellStyle name="40% - Énfasis1 39" xfId="563"/>
    <cellStyle name="40% - Énfasis1 4" xfId="81"/>
    <cellStyle name="40% - Énfasis1 5" xfId="82"/>
    <cellStyle name="40% - Énfasis1 6" xfId="102"/>
    <cellStyle name="40% - Énfasis1 7" xfId="115"/>
    <cellStyle name="40% - Énfasis1 8" xfId="128"/>
    <cellStyle name="40% - Énfasis1 9" xfId="141"/>
    <cellStyle name="40% - Énfasis2" xfId="43" builtinId="35" customBuiltin="1"/>
    <cellStyle name="40% - Énfasis2 10" xfId="173"/>
    <cellStyle name="40% - Énfasis2 11" xfId="186"/>
    <cellStyle name="40% - Énfasis2 12" xfId="199"/>
    <cellStyle name="40% - Énfasis2 13" xfId="212"/>
    <cellStyle name="40% - Énfasis2 14" xfId="225"/>
    <cellStyle name="40% - Énfasis2 15" xfId="237"/>
    <cellStyle name="40% - Énfasis2 16" xfId="249"/>
    <cellStyle name="40% - Énfasis2 17" xfId="260"/>
    <cellStyle name="40% - Énfasis2 18" xfId="288"/>
    <cellStyle name="40% - Énfasis2 19" xfId="292"/>
    <cellStyle name="40% - Énfasis2 2" xfId="72"/>
    <cellStyle name="40% - Énfasis2 20" xfId="289"/>
    <cellStyle name="40% - Énfasis2 21" xfId="319"/>
    <cellStyle name="40% - Énfasis2 22" xfId="332"/>
    <cellStyle name="40% - Énfasis2 23" xfId="345"/>
    <cellStyle name="40% - Énfasis2 24" xfId="358"/>
    <cellStyle name="40% - Énfasis2 25" xfId="368"/>
    <cellStyle name="40% - Énfasis2 26" xfId="384"/>
    <cellStyle name="40% - Énfasis2 27" xfId="398"/>
    <cellStyle name="40% - Énfasis2 28" xfId="411"/>
    <cellStyle name="40% - Énfasis2 29" xfId="424"/>
    <cellStyle name="40% - Énfasis2 3" xfId="91"/>
    <cellStyle name="40% - Énfasis2 30" xfId="437"/>
    <cellStyle name="40% - Énfasis2 31" xfId="448"/>
    <cellStyle name="40% - Énfasis2 32" xfId="469"/>
    <cellStyle name="40% - Énfasis2 33" xfId="482"/>
    <cellStyle name="40% - Énfasis2 34" xfId="500"/>
    <cellStyle name="40% - Énfasis2 35" xfId="503"/>
    <cellStyle name="40% - Énfasis2 36" xfId="514"/>
    <cellStyle name="40% - Énfasis2 37" xfId="536"/>
    <cellStyle name="40% - Énfasis2 38" xfId="550"/>
    <cellStyle name="40% - Énfasis2 39" xfId="565"/>
    <cellStyle name="40% - Énfasis2 4" xfId="95"/>
    <cellStyle name="40% - Énfasis2 5" xfId="108"/>
    <cellStyle name="40% - Énfasis2 6" xfId="121"/>
    <cellStyle name="40% - Énfasis2 7" xfId="134"/>
    <cellStyle name="40% - Énfasis2 8" xfId="147"/>
    <cellStyle name="40% - Énfasis2 9" xfId="160"/>
    <cellStyle name="40% - Énfasis3" xfId="47" builtinId="39" customBuiltin="1"/>
    <cellStyle name="40% - Énfasis3 10" xfId="185"/>
    <cellStyle name="40% - Énfasis3 11" xfId="198"/>
    <cellStyle name="40% - Énfasis3 12" xfId="211"/>
    <cellStyle name="40% - Énfasis3 13" xfId="224"/>
    <cellStyle name="40% - Énfasis3 14" xfId="236"/>
    <cellStyle name="40% - Énfasis3 15" xfId="248"/>
    <cellStyle name="40% - Énfasis3 16" xfId="259"/>
    <cellStyle name="40% - Énfasis3 17" xfId="269"/>
    <cellStyle name="40% - Énfasis3 18" xfId="291"/>
    <cellStyle name="40% - Énfasis3 19" xfId="304"/>
    <cellStyle name="40% - Énfasis3 2" xfId="74"/>
    <cellStyle name="40% - Énfasis3 20" xfId="318"/>
    <cellStyle name="40% - Énfasis3 21" xfId="331"/>
    <cellStyle name="40% - Énfasis3 22" xfId="344"/>
    <cellStyle name="40% - Énfasis3 23" xfId="357"/>
    <cellStyle name="40% - Énfasis3 24" xfId="370"/>
    <cellStyle name="40% - Énfasis3 25" xfId="383"/>
    <cellStyle name="40% - Énfasis3 26" xfId="397"/>
    <cellStyle name="40% - Énfasis3 27" xfId="410"/>
    <cellStyle name="40% - Énfasis3 28" xfId="423"/>
    <cellStyle name="40% - Énfasis3 29" xfId="436"/>
    <cellStyle name="40% - Énfasis3 3" xfId="94"/>
    <cellStyle name="40% - Énfasis3 30" xfId="447"/>
    <cellStyle name="40% - Énfasis3 31" xfId="457"/>
    <cellStyle name="40% - Énfasis3 32" xfId="471"/>
    <cellStyle name="40% - Énfasis3 33" xfId="484"/>
    <cellStyle name="40% - Énfasis3 34" xfId="502"/>
    <cellStyle name="40% - Énfasis3 35" xfId="513"/>
    <cellStyle name="40% - Énfasis3 36" xfId="523"/>
    <cellStyle name="40% - Énfasis3 37" xfId="538"/>
    <cellStyle name="40% - Énfasis3 38" xfId="552"/>
    <cellStyle name="40% - Énfasis3 39" xfId="567"/>
    <cellStyle name="40% - Énfasis3 4" xfId="107"/>
    <cellStyle name="40% - Énfasis3 5" xfId="120"/>
    <cellStyle name="40% - Énfasis3 6" xfId="133"/>
    <cellStyle name="40% - Énfasis3 7" xfId="146"/>
    <cellStyle name="40% - Énfasis3 8" xfId="159"/>
    <cellStyle name="40% - Énfasis3 9" xfId="172"/>
    <cellStyle name="40% - Énfasis4" xfId="51" builtinId="43" customBuiltin="1"/>
    <cellStyle name="40% - Énfasis4 10" xfId="188"/>
    <cellStyle name="40% - Énfasis4 11" xfId="201"/>
    <cellStyle name="40% - Énfasis4 12" xfId="214"/>
    <cellStyle name="40% - Énfasis4 13" xfId="227"/>
    <cellStyle name="40% - Énfasis4 14" xfId="239"/>
    <cellStyle name="40% - Énfasis4 15" xfId="251"/>
    <cellStyle name="40% - Énfasis4 16" xfId="262"/>
    <cellStyle name="40% - Énfasis4 17" xfId="271"/>
    <cellStyle name="40% - Énfasis4 18" xfId="294"/>
    <cellStyle name="40% - Énfasis4 19" xfId="308"/>
    <cellStyle name="40% - Énfasis4 2" xfId="76"/>
    <cellStyle name="40% - Énfasis4 20" xfId="321"/>
    <cellStyle name="40% - Énfasis4 21" xfId="334"/>
    <cellStyle name="40% - Énfasis4 22" xfId="347"/>
    <cellStyle name="40% - Énfasis4 23" xfId="361"/>
    <cellStyle name="40% - Énfasis4 24" xfId="373"/>
    <cellStyle name="40% - Énfasis4 25" xfId="387"/>
    <cellStyle name="40% - Énfasis4 26" xfId="400"/>
    <cellStyle name="40% - Énfasis4 27" xfId="414"/>
    <cellStyle name="40% - Énfasis4 28" xfId="427"/>
    <cellStyle name="40% - Énfasis4 29" xfId="439"/>
    <cellStyle name="40% - Énfasis4 3" xfId="97"/>
    <cellStyle name="40% - Énfasis4 30" xfId="450"/>
    <cellStyle name="40% - Énfasis4 31" xfId="459"/>
    <cellStyle name="40% - Énfasis4 32" xfId="473"/>
    <cellStyle name="40% - Énfasis4 33" xfId="486"/>
    <cellStyle name="40% - Énfasis4 34" xfId="505"/>
    <cellStyle name="40% - Énfasis4 35" xfId="516"/>
    <cellStyle name="40% - Énfasis4 36" xfId="525"/>
    <cellStyle name="40% - Énfasis4 37" xfId="540"/>
    <cellStyle name="40% - Énfasis4 38" xfId="554"/>
    <cellStyle name="40% - Énfasis4 39" xfId="569"/>
    <cellStyle name="40% - Énfasis4 4" xfId="110"/>
    <cellStyle name="40% - Énfasis4 5" xfId="123"/>
    <cellStyle name="40% - Énfasis4 6" xfId="136"/>
    <cellStyle name="40% - Énfasis4 7" xfId="149"/>
    <cellStyle name="40% - Énfasis4 8" xfId="162"/>
    <cellStyle name="40% - Énfasis4 9" xfId="175"/>
    <cellStyle name="40% - Énfasis5" xfId="55" builtinId="47" customBuiltin="1"/>
    <cellStyle name="40% - Énfasis5 10" xfId="192"/>
    <cellStyle name="40% - Énfasis5 11" xfId="205"/>
    <cellStyle name="40% - Énfasis5 12" xfId="218"/>
    <cellStyle name="40% - Énfasis5 13" xfId="231"/>
    <cellStyle name="40% - Énfasis5 14" xfId="243"/>
    <cellStyle name="40% - Énfasis5 15" xfId="255"/>
    <cellStyle name="40% - Énfasis5 16" xfId="265"/>
    <cellStyle name="40% - Énfasis5 17" xfId="273"/>
    <cellStyle name="40% - Énfasis5 18" xfId="298"/>
    <cellStyle name="40% - Énfasis5 19" xfId="311"/>
    <cellStyle name="40% - Énfasis5 2" xfId="78"/>
    <cellStyle name="40% - Énfasis5 20" xfId="325"/>
    <cellStyle name="40% - Énfasis5 21" xfId="338"/>
    <cellStyle name="40% - Énfasis5 22" xfId="351"/>
    <cellStyle name="40% - Énfasis5 23" xfId="365"/>
    <cellStyle name="40% - Énfasis5 24" xfId="376"/>
    <cellStyle name="40% - Énfasis5 25" xfId="391"/>
    <cellStyle name="40% - Énfasis5 26" xfId="404"/>
    <cellStyle name="40% - Énfasis5 27" xfId="418"/>
    <cellStyle name="40% - Énfasis5 28" xfId="431"/>
    <cellStyle name="40% - Énfasis5 29" xfId="443"/>
    <cellStyle name="40% - Énfasis5 3" xfId="101"/>
    <cellStyle name="40% - Énfasis5 30" xfId="453"/>
    <cellStyle name="40% - Énfasis5 31" xfId="461"/>
    <cellStyle name="40% - Énfasis5 32" xfId="475"/>
    <cellStyle name="40% - Énfasis5 33" xfId="488"/>
    <cellStyle name="40% - Énfasis5 34" xfId="509"/>
    <cellStyle name="40% - Énfasis5 35" xfId="519"/>
    <cellStyle name="40% - Énfasis5 36" xfId="527"/>
    <cellStyle name="40% - Énfasis5 37" xfId="542"/>
    <cellStyle name="40% - Énfasis5 38" xfId="556"/>
    <cellStyle name="40% - Énfasis5 39" xfId="571"/>
    <cellStyle name="40% - Énfasis5 4" xfId="114"/>
    <cellStyle name="40% - Énfasis5 5" xfId="127"/>
    <cellStyle name="40% - Énfasis5 6" xfId="140"/>
    <cellStyle name="40% - Énfasis5 7" xfId="153"/>
    <cellStyle name="40% - Énfasis5 8" xfId="166"/>
    <cellStyle name="40% - Énfasis5 9" xfId="179"/>
    <cellStyle name="40% - Énfasis6" xfId="59" builtinId="51" customBuiltin="1"/>
    <cellStyle name="40% - Énfasis6 10" xfId="195"/>
    <cellStyle name="40% - Énfasis6 11" xfId="208"/>
    <cellStyle name="40% - Énfasis6 12" xfId="221"/>
    <cellStyle name="40% - Énfasis6 13" xfId="234"/>
    <cellStyle name="40% - Énfasis6 14" xfId="246"/>
    <cellStyle name="40% - Énfasis6 15" xfId="257"/>
    <cellStyle name="40% - Énfasis6 16" xfId="267"/>
    <cellStyle name="40% - Énfasis6 17" xfId="275"/>
    <cellStyle name="40% - Énfasis6 18" xfId="301"/>
    <cellStyle name="40% - Énfasis6 19" xfId="314"/>
    <cellStyle name="40% - Énfasis6 2" xfId="80"/>
    <cellStyle name="40% - Énfasis6 20" xfId="328"/>
    <cellStyle name="40% - Énfasis6 21" xfId="342"/>
    <cellStyle name="40% - Énfasis6 22" xfId="354"/>
    <cellStyle name="40% - Énfasis6 23" xfId="367"/>
    <cellStyle name="40% - Énfasis6 24" xfId="379"/>
    <cellStyle name="40% - Énfasis6 25" xfId="394"/>
    <cellStyle name="40% - Énfasis6 26" xfId="407"/>
    <cellStyle name="40% - Énfasis6 27" xfId="421"/>
    <cellStyle name="40% - Énfasis6 28" xfId="434"/>
    <cellStyle name="40% - Énfasis6 29" xfId="445"/>
    <cellStyle name="40% - Énfasis6 3" xfId="104"/>
    <cellStyle name="40% - Énfasis6 30" xfId="455"/>
    <cellStyle name="40% - Énfasis6 31" xfId="463"/>
    <cellStyle name="40% - Énfasis6 32" xfId="477"/>
    <cellStyle name="40% - Énfasis6 33" xfId="490"/>
    <cellStyle name="40% - Énfasis6 34" xfId="511"/>
    <cellStyle name="40% - Énfasis6 35" xfId="521"/>
    <cellStyle name="40% - Énfasis6 36" xfId="529"/>
    <cellStyle name="40% - Énfasis6 37" xfId="544"/>
    <cellStyle name="40% - Énfasis6 38" xfId="558"/>
    <cellStyle name="40% - Énfasis6 39" xfId="573"/>
    <cellStyle name="40% - Énfasis6 4" xfId="117"/>
    <cellStyle name="40% - Énfasis6 5" xfId="130"/>
    <cellStyle name="40% - Énfasis6 6" xfId="143"/>
    <cellStyle name="40% - Énfasis6 7" xfId="156"/>
    <cellStyle name="40% - Énfasis6 8" xfId="169"/>
    <cellStyle name="40% - Énfasis6 9" xfId="182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a" xfId="26" builtinId="26" customBuiltin="1"/>
    <cellStyle name="Cálculo" xfId="31" builtinId="22" customBuiltin="1"/>
    <cellStyle name="Celda de comprobación" xfId="33" builtinId="23" customBuiltin="1"/>
    <cellStyle name="Celda vinculada" xfId="32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9" builtinId="20" customBuiltin="1"/>
    <cellStyle name="Incorrecto" xfId="27" builtinId="27" customBuiltin="1"/>
    <cellStyle name="Millares" xfId="1" builtinId="3"/>
    <cellStyle name="Millares 13" xfId="339"/>
    <cellStyle name="Millares 2" xfId="531"/>
    <cellStyle name="Millares 3" xfId="560"/>
    <cellStyle name="Millares 4" xfId="61"/>
    <cellStyle name="Millares 5" xfId="574"/>
    <cellStyle name="Millares 9" xfId="276"/>
    <cellStyle name="Neutral" xfId="28" builtinId="28" customBuiltin="1"/>
    <cellStyle name="Normal" xfId="0" builtinId="0"/>
    <cellStyle name="Normal 10" xfId="11"/>
    <cellStyle name="Normal 11" xfId="12"/>
    <cellStyle name="Normal 12" xfId="13"/>
    <cellStyle name="Normal 13" xfId="14"/>
    <cellStyle name="Normal 13 2" xfId="363"/>
    <cellStyle name="Normal 14" xfId="15"/>
    <cellStyle name="Normal 15" xfId="16"/>
    <cellStyle name="Normal 15 2" xfId="385"/>
    <cellStyle name="Normal 16" xfId="17"/>
    <cellStyle name="Normal 17" xfId="18"/>
    <cellStyle name="Normal 17 2" xfId="412"/>
    <cellStyle name="Normal 18" xfId="19"/>
    <cellStyle name="Normal 18 2" xfId="425"/>
    <cellStyle name="Normal 19" xfId="20"/>
    <cellStyle name="Normal 2" xfId="2"/>
    <cellStyle name="Normal 2 2" xfId="62"/>
    <cellStyle name="Normal 20" xfId="575"/>
    <cellStyle name="Normal 21" xfId="576"/>
    <cellStyle name="Normal 22" xfId="577"/>
    <cellStyle name="Normal 23" xfId="578"/>
    <cellStyle name="Normal 24" xfId="579"/>
    <cellStyle name="Normal 25" xfId="580"/>
    <cellStyle name="Normal 3" xfId="4"/>
    <cellStyle name="Normal 3 2" xfId="67"/>
    <cellStyle name="Normal 4" xfId="5"/>
    <cellStyle name="Normal 4 2" xfId="63"/>
    <cellStyle name="Normal 5" xfId="6"/>
    <cellStyle name="Normal 5 2" xfId="464"/>
    <cellStyle name="Normal 6" xfId="7"/>
    <cellStyle name="Normal 6 2" xfId="530"/>
    <cellStyle name="Normal 7" xfId="8"/>
    <cellStyle name="Normal 7 2" xfId="545"/>
    <cellStyle name="Normal 8" xfId="9"/>
    <cellStyle name="Normal 8 2" xfId="559"/>
    <cellStyle name="Normal 9" xfId="10"/>
    <cellStyle name="Normal_BALANCE PARROQUIA 2006" xfId="3"/>
    <cellStyle name="Notas 10" xfId="89"/>
    <cellStyle name="Notas 11" xfId="105"/>
    <cellStyle name="Notas 12" xfId="118"/>
    <cellStyle name="Notas 13" xfId="131"/>
    <cellStyle name="Notas 14" xfId="144"/>
    <cellStyle name="Notas 15" xfId="157"/>
    <cellStyle name="Notas 16" xfId="170"/>
    <cellStyle name="Notas 17" xfId="183"/>
    <cellStyle name="Notas 18" xfId="196"/>
    <cellStyle name="Notas 19" xfId="209"/>
    <cellStyle name="Notas 2" xfId="64"/>
    <cellStyle name="Notas 20" xfId="222"/>
    <cellStyle name="Notas 21" xfId="283"/>
    <cellStyle name="Notas 22" xfId="284"/>
    <cellStyle name="Notas 23" xfId="282"/>
    <cellStyle name="Notas 24" xfId="296"/>
    <cellStyle name="Notas 25" xfId="299"/>
    <cellStyle name="Notas 26" xfId="316"/>
    <cellStyle name="Notas 27" xfId="312"/>
    <cellStyle name="Notas 28" xfId="359"/>
    <cellStyle name="Notas 29" xfId="352"/>
    <cellStyle name="Notas 3" xfId="65"/>
    <cellStyle name="Notas 30" xfId="329"/>
    <cellStyle name="Notas 31" xfId="381"/>
    <cellStyle name="Notas 32" xfId="374"/>
    <cellStyle name="Notas 33" xfId="395"/>
    <cellStyle name="Notas 34" xfId="408"/>
    <cellStyle name="Notas 35" xfId="465"/>
    <cellStyle name="Notas 36" xfId="478"/>
    <cellStyle name="Notas 37" xfId="495"/>
    <cellStyle name="Notas 38" xfId="496"/>
    <cellStyle name="Notas 39" xfId="494"/>
    <cellStyle name="Notas 4" xfId="66"/>
    <cellStyle name="Notas 40" xfId="532"/>
    <cellStyle name="Notas 41" xfId="546"/>
    <cellStyle name="Notas 42" xfId="561"/>
    <cellStyle name="Notas 5" xfId="68"/>
    <cellStyle name="Notas 6" xfId="85"/>
    <cellStyle name="Notas 7" xfId="86"/>
    <cellStyle name="Notas 8" xfId="84"/>
    <cellStyle name="Notas 9" xfId="92"/>
    <cellStyle name="Salida" xfId="30" builtinId="21" customBuiltin="1"/>
    <cellStyle name="Texto de advertencia" xfId="34" builtinId="11" customBuiltin="1"/>
    <cellStyle name="Texto explicativo" xfId="35" builtinId="53" customBuiltin="1"/>
    <cellStyle name="Título" xfId="21" builtinId="15" customBuiltin="1"/>
    <cellStyle name="Título 1" xfId="22" builtinId="16" customBuiltin="1"/>
    <cellStyle name="Título 2" xfId="23" builtinId="17" customBuiltin="1"/>
    <cellStyle name="Título 3" xfId="24" builtinId="18" customBuiltin="1"/>
    <cellStyle name="Total" xfId="36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3876675</xdr:colOff>
      <xdr:row>0</xdr:row>
      <xdr:rowOff>0</xdr:rowOff>
    </xdr:from>
    <xdr:to>
      <xdr:col>1</xdr:col>
      <xdr:colOff>5029200</xdr:colOff>
      <xdr:row>4</xdr:row>
      <xdr:rowOff>245294</xdr:rowOff>
    </xdr:to>
    <xdr:pic>
      <xdr:nvPicPr>
        <xdr:cNvPr id="3" name="2 Imagen" descr="logo 13nov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81525" y="0"/>
          <a:ext cx="1152525" cy="11501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190500</xdr:colOff>
      <xdr:row>7</xdr:row>
      <xdr:rowOff>114300</xdr:rowOff>
    </xdr:to>
    <xdr:sp macro="" textlink="">
      <xdr:nvSpPr>
        <xdr:cNvPr id="2309" name="1 Rectángulo"/>
        <xdr:cNvSpPr>
          <a:spLocks noChangeArrowheads="1"/>
        </xdr:cNvSpPr>
      </xdr:nvSpPr>
      <xdr:spPr bwMode="auto">
        <a:xfrm>
          <a:off x="9363075" y="0"/>
          <a:ext cx="1905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38"/>
  <sheetViews>
    <sheetView topLeftCell="A18" zoomScaleNormal="100" workbookViewId="0">
      <selection activeCell="A36" sqref="A36"/>
    </sheetView>
  </sheetViews>
  <sheetFormatPr baseColWidth="10" defaultRowHeight="12.75"/>
  <cols>
    <col min="1" max="1" width="10.5703125" customWidth="1"/>
    <col min="2" max="2" width="76.42578125" customWidth="1"/>
    <col min="3" max="3" width="17.7109375" customWidth="1"/>
  </cols>
  <sheetData>
    <row r="2" spans="2:2" ht="19.5">
      <c r="B2" s="44"/>
    </row>
    <row r="3" spans="2:2" ht="19.5">
      <c r="B3" s="44"/>
    </row>
    <row r="4" spans="2:2" ht="19.5">
      <c r="B4" s="44"/>
    </row>
    <row r="5" spans="2:2" ht="19.5">
      <c r="B5" s="44"/>
    </row>
    <row r="6" spans="2:2" ht="19.5">
      <c r="B6" s="44" t="s">
        <v>73</v>
      </c>
    </row>
    <row r="7" spans="2:2" ht="25.5" customHeight="1">
      <c r="B7" s="44"/>
    </row>
    <row r="8" spans="2:2" ht="19.5">
      <c r="B8" s="44" t="s">
        <v>74</v>
      </c>
    </row>
    <row r="9" spans="2:2" ht="19.5">
      <c r="B9" s="44"/>
    </row>
    <row r="10" spans="2:2" ht="19.5">
      <c r="B10" s="44"/>
    </row>
    <row r="11" spans="2:2" ht="19.5">
      <c r="B11" s="44"/>
    </row>
    <row r="12" spans="2:2" ht="30" customHeight="1">
      <c r="B12" s="44"/>
    </row>
    <row r="13" spans="2:2" ht="24.75">
      <c r="B13" s="83" t="s">
        <v>80</v>
      </c>
    </row>
    <row r="14" spans="2:2" ht="19.5">
      <c r="B14" s="44"/>
    </row>
    <row r="15" spans="2:2" ht="23.25">
      <c r="B15" s="43" t="s">
        <v>87</v>
      </c>
    </row>
    <row r="16" spans="2:2" ht="23.25">
      <c r="B16" s="43" t="s">
        <v>88</v>
      </c>
    </row>
    <row r="17" spans="2:2" ht="23.25">
      <c r="B17" s="43" t="s">
        <v>289</v>
      </c>
    </row>
    <row r="18" spans="2:2" ht="19.5">
      <c r="B18" s="44"/>
    </row>
    <row r="19" spans="2:2" ht="19.5">
      <c r="B19" s="44"/>
    </row>
    <row r="20" spans="2:2" ht="19.5">
      <c r="B20" s="44"/>
    </row>
    <row r="21" spans="2:2" ht="19.5">
      <c r="B21" s="44"/>
    </row>
    <row r="25" spans="2:2" s="1" customFormat="1" ht="19.5">
      <c r="B25" s="88" t="s">
        <v>81</v>
      </c>
    </row>
    <row r="26" spans="2:2" s="1" customFormat="1" ht="21.75" customHeight="1">
      <c r="B26" s="88" t="s">
        <v>82</v>
      </c>
    </row>
    <row r="27" spans="2:2" ht="24.75" customHeight="1">
      <c r="B27" s="45"/>
    </row>
    <row r="28" spans="2:2" ht="19.5">
      <c r="B28" s="88" t="s">
        <v>83</v>
      </c>
    </row>
    <row r="29" spans="2:2" ht="19.5">
      <c r="B29" s="88" t="s">
        <v>86</v>
      </c>
    </row>
    <row r="30" spans="2:2" ht="19.5">
      <c r="B30" s="45"/>
    </row>
    <row r="31" spans="2:2" ht="27" customHeight="1"/>
    <row r="32" spans="2:2" ht="27" customHeight="1">
      <c r="B32" s="74" t="s">
        <v>290</v>
      </c>
    </row>
    <row r="38" spans="2:2">
      <c r="B38" s="180" t="s">
        <v>361</v>
      </c>
    </row>
  </sheetData>
  <phoneticPr fontId="0" type="noConversion"/>
  <pageMargins left="0.70866141732283472" right="0.31496062992125984" top="0.35433070866141736" bottom="0.74803149606299213" header="0.31496062992125984" footer="0.59055118110236227"/>
  <pageSetup orientation="portrait" horizontalDpi="4294967295" verticalDpi="4294967295" r:id="rId1"/>
  <headerFooter>
    <oddFooter xml:space="preserve">&amp;C&amp;"-,Normal"PICV Informe Económico 2014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4"/>
  <sheetViews>
    <sheetView tabSelected="1" zoomScaleNormal="100" workbookViewId="0">
      <selection activeCell="B2" sqref="B2"/>
    </sheetView>
  </sheetViews>
  <sheetFormatPr baseColWidth="10" defaultColWidth="11.42578125" defaultRowHeight="15.75"/>
  <cols>
    <col min="1" max="1" width="3" style="127" customWidth="1"/>
    <col min="2" max="2" width="89.5703125" style="123" customWidth="1"/>
    <col min="3" max="16384" width="11.42578125" style="123"/>
  </cols>
  <sheetData>
    <row r="1" spans="1:2" ht="21" customHeight="1">
      <c r="A1" s="126" t="s">
        <v>65</v>
      </c>
    </row>
    <row r="3" spans="1:2">
      <c r="A3" s="127" t="s">
        <v>209</v>
      </c>
    </row>
    <row r="5" spans="1:2">
      <c r="A5" s="127" t="s">
        <v>291</v>
      </c>
    </row>
    <row r="6" spans="1:2">
      <c r="A6" s="127" t="s">
        <v>292</v>
      </c>
    </row>
    <row r="8" spans="1:2">
      <c r="A8" s="127" t="s">
        <v>192</v>
      </c>
      <c r="B8" s="123" t="s">
        <v>206</v>
      </c>
    </row>
    <row r="9" spans="1:2">
      <c r="B9" s="123" t="s">
        <v>372</v>
      </c>
    </row>
    <row r="10" spans="1:2">
      <c r="B10" s="123" t="s">
        <v>305</v>
      </c>
    </row>
    <row r="11" spans="1:2">
      <c r="B11" s="123" t="s">
        <v>306</v>
      </c>
    </row>
    <row r="12" spans="1:2">
      <c r="B12" s="123" t="s">
        <v>335</v>
      </c>
    </row>
    <row r="13" spans="1:2">
      <c r="B13" s="123" t="s">
        <v>334</v>
      </c>
    </row>
    <row r="14" spans="1:2">
      <c r="B14" s="123" t="s">
        <v>345</v>
      </c>
    </row>
    <row r="15" spans="1:2">
      <c r="B15" s="123" t="s">
        <v>346</v>
      </c>
    </row>
    <row r="16" spans="1:2">
      <c r="B16" s="123" t="s">
        <v>347</v>
      </c>
    </row>
    <row r="17" spans="1:2">
      <c r="B17" s="123" t="s">
        <v>348</v>
      </c>
    </row>
    <row r="19" spans="1:2">
      <c r="A19" s="127" t="s">
        <v>240</v>
      </c>
      <c r="B19" s="123" t="s">
        <v>281</v>
      </c>
    </row>
    <row r="20" spans="1:2">
      <c r="B20" s="123" t="s">
        <v>339</v>
      </c>
    </row>
    <row r="21" spans="1:2">
      <c r="B21" s="123" t="s">
        <v>337</v>
      </c>
    </row>
    <row r="22" spans="1:2">
      <c r="B22" s="123" t="s">
        <v>338</v>
      </c>
    </row>
    <row r="23" spans="1:2">
      <c r="B23" s="123" t="s">
        <v>371</v>
      </c>
    </row>
    <row r="24" spans="1:2">
      <c r="B24" s="123" t="s">
        <v>340</v>
      </c>
    </row>
    <row r="25" spans="1:2">
      <c r="B25" s="123" t="s">
        <v>287</v>
      </c>
    </row>
    <row r="26" spans="1:2">
      <c r="B26" s="123" t="s">
        <v>288</v>
      </c>
    </row>
    <row r="27" spans="1:2">
      <c r="B27" s="123" t="s">
        <v>355</v>
      </c>
    </row>
    <row r="28" spans="1:2">
      <c r="B28" s="123" t="s">
        <v>354</v>
      </c>
    </row>
    <row r="29" spans="1:2">
      <c r="B29" s="123" t="s">
        <v>353</v>
      </c>
    </row>
    <row r="31" spans="1:2">
      <c r="A31" s="127" t="s">
        <v>270</v>
      </c>
      <c r="B31" s="123" t="s">
        <v>239</v>
      </c>
    </row>
    <row r="32" spans="1:2">
      <c r="B32" s="123" t="s">
        <v>269</v>
      </c>
    </row>
    <row r="33" spans="1:2">
      <c r="B33" s="123" t="s">
        <v>275</v>
      </c>
    </row>
    <row r="34" spans="1:2">
      <c r="B34" s="123" t="s">
        <v>276</v>
      </c>
    </row>
    <row r="36" spans="1:2">
      <c r="A36" s="127" t="s">
        <v>282</v>
      </c>
      <c r="B36" s="123" t="s">
        <v>238</v>
      </c>
    </row>
    <row r="37" spans="1:2">
      <c r="B37" s="123" t="s">
        <v>307</v>
      </c>
    </row>
    <row r="38" spans="1:2">
      <c r="B38" s="123" t="s">
        <v>308</v>
      </c>
    </row>
    <row r="39" spans="1:2">
      <c r="B39" s="123" t="s">
        <v>205</v>
      </c>
    </row>
    <row r="41" spans="1:2">
      <c r="A41" s="127" t="s">
        <v>193</v>
      </c>
      <c r="B41" s="123" t="s">
        <v>271</v>
      </c>
    </row>
    <row r="42" spans="1:2">
      <c r="B42" s="123" t="s">
        <v>309</v>
      </c>
    </row>
    <row r="44" spans="1:2">
      <c r="B44" s="180" t="s">
        <v>362</v>
      </c>
    </row>
    <row r="45" spans="1:2">
      <c r="B45" s="123" t="s">
        <v>318</v>
      </c>
    </row>
    <row r="46" spans="1:2">
      <c r="B46" s="123" t="s">
        <v>341</v>
      </c>
    </row>
    <row r="47" spans="1:2">
      <c r="B47" s="123" t="s">
        <v>319</v>
      </c>
    </row>
    <row r="48" spans="1:2">
      <c r="B48" s="123" t="s">
        <v>310</v>
      </c>
    </row>
    <row r="49" spans="1:2">
      <c r="B49" s="123" t="s">
        <v>320</v>
      </c>
    </row>
    <row r="50" spans="1:2">
      <c r="B50" s="123" t="s">
        <v>311</v>
      </c>
    </row>
    <row r="51" spans="1:2">
      <c r="B51" s="123" t="s">
        <v>317</v>
      </c>
    </row>
    <row r="52" spans="1:2">
      <c r="B52" s="123" t="s">
        <v>336</v>
      </c>
    </row>
    <row r="53" spans="1:2">
      <c r="B53" s="123" t="s">
        <v>312</v>
      </c>
    </row>
    <row r="54" spans="1:2">
      <c r="B54" s="123" t="s">
        <v>313</v>
      </c>
    </row>
    <row r="55" spans="1:2">
      <c r="B55" s="123" t="s">
        <v>314</v>
      </c>
    </row>
    <row r="56" spans="1:2">
      <c r="B56" s="123" t="s">
        <v>321</v>
      </c>
    </row>
    <row r="57" spans="1:2">
      <c r="B57" s="123" t="s">
        <v>322</v>
      </c>
    </row>
    <row r="58" spans="1:2">
      <c r="B58" s="123" t="s">
        <v>373</v>
      </c>
    </row>
    <row r="60" spans="1:2">
      <c r="A60" s="127" t="s">
        <v>283</v>
      </c>
      <c r="B60" s="123" t="s">
        <v>272</v>
      </c>
    </row>
    <row r="61" spans="1:2">
      <c r="B61" s="123" t="s">
        <v>273</v>
      </c>
    </row>
    <row r="62" spans="1:2">
      <c r="B62" s="123" t="s">
        <v>274</v>
      </c>
    </row>
    <row r="64" spans="1:2">
      <c r="B64" s="123" t="s">
        <v>323</v>
      </c>
    </row>
    <row r="65" spans="1:2">
      <c r="B65" s="123" t="s">
        <v>324</v>
      </c>
    </row>
    <row r="67" spans="1:2">
      <c r="B67" s="123" t="s">
        <v>356</v>
      </c>
    </row>
    <row r="68" spans="1:2">
      <c r="B68" s="123" t="s">
        <v>374</v>
      </c>
    </row>
    <row r="70" spans="1:2">
      <c r="B70" s="123" t="s">
        <v>277</v>
      </c>
    </row>
    <row r="71" spans="1:2">
      <c r="B71" s="123" t="s">
        <v>278</v>
      </c>
    </row>
    <row r="72" spans="1:2">
      <c r="B72" s="123" t="s">
        <v>279</v>
      </c>
    </row>
    <row r="76" spans="1:2">
      <c r="B76" s="123" t="s">
        <v>95</v>
      </c>
    </row>
    <row r="77" spans="1:2">
      <c r="B77" s="123" t="s">
        <v>315</v>
      </c>
    </row>
    <row r="79" spans="1:2">
      <c r="A79" s="128"/>
    </row>
    <row r="80" spans="1:2">
      <c r="A80" s="128"/>
    </row>
    <row r="81" spans="1:2">
      <c r="A81" s="128"/>
    </row>
    <row r="82" spans="1:2">
      <c r="A82" s="128"/>
    </row>
    <row r="83" spans="1:2">
      <c r="A83" s="128"/>
    </row>
    <row r="84" spans="1:2">
      <c r="A84" s="128"/>
    </row>
    <row r="85" spans="1:2">
      <c r="A85" s="128"/>
    </row>
    <row r="86" spans="1:2">
      <c r="A86" s="128"/>
    </row>
    <row r="87" spans="1:2">
      <c r="A87" s="128"/>
    </row>
    <row r="88" spans="1:2">
      <c r="A88" s="128"/>
      <c r="B88" s="180" t="s">
        <v>363</v>
      </c>
    </row>
    <row r="89" spans="1:2">
      <c r="A89" s="128"/>
    </row>
    <row r="90" spans="1:2">
      <c r="A90" s="128"/>
    </row>
    <row r="91" spans="1:2">
      <c r="A91" s="128"/>
    </row>
    <row r="92" spans="1:2">
      <c r="A92" s="128"/>
    </row>
    <row r="93" spans="1:2">
      <c r="A93" s="128"/>
    </row>
    <row r="94" spans="1:2">
      <c r="A94" s="128"/>
    </row>
  </sheetData>
  <phoneticPr fontId="54" type="noConversion"/>
  <pageMargins left="0.74803149606299213" right="0" top="0.78740157480314965" bottom="0.78740157480314965" header="0" footer="0.59055118110236227"/>
  <pageSetup orientation="portrait" r:id="rId1"/>
  <headerFooter alignWithMargins="0">
    <oddFooter xml:space="preserve">&amp;C&amp;"-,Normal"PICV Informe Económico 2014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41"/>
  <sheetViews>
    <sheetView topLeftCell="A7" zoomScaleNormal="100" workbookViewId="0">
      <selection activeCell="B36" sqref="B36"/>
    </sheetView>
  </sheetViews>
  <sheetFormatPr baseColWidth="10" defaultColWidth="10.28515625" defaultRowHeight="12.75"/>
  <cols>
    <col min="1" max="1" width="2.85546875" style="72" customWidth="1"/>
    <col min="2" max="2" width="27.140625" style="2" customWidth="1"/>
    <col min="3" max="3" width="13.7109375" style="28" customWidth="1"/>
    <col min="4" max="4" width="13.5703125" style="3" customWidth="1"/>
    <col min="5" max="5" width="4.85546875" style="99" customWidth="1"/>
    <col min="6" max="6" width="3.85546875" style="107" customWidth="1"/>
    <col min="7" max="7" width="4.42578125" style="79" customWidth="1"/>
    <col min="8" max="8" width="30.140625" style="2" customWidth="1"/>
    <col min="9" max="9" width="13.85546875" style="2" customWidth="1"/>
    <col min="10" max="10" width="13.5703125" style="8" customWidth="1"/>
    <col min="11" max="11" width="4.5703125" style="99" customWidth="1"/>
    <col min="12" max="12" width="3.7109375" style="107" customWidth="1"/>
    <col min="13" max="15" width="10.28515625" style="2"/>
    <col min="16" max="16" width="16" style="131" customWidth="1"/>
    <col min="17" max="16384" width="10.28515625" style="2"/>
  </cols>
  <sheetData>
    <row r="1" spans="1:16" ht="19.5" customHeight="1">
      <c r="B1" s="34" t="s">
        <v>65</v>
      </c>
      <c r="C1" s="14"/>
    </row>
    <row r="2" spans="1:16">
      <c r="B2" s="22" t="s">
        <v>21</v>
      </c>
      <c r="C2" s="22"/>
      <c r="D2" s="33"/>
    </row>
    <row r="3" spans="1:16">
      <c r="B3" s="22" t="s">
        <v>69</v>
      </c>
      <c r="C3" s="22"/>
      <c r="D3" s="33"/>
    </row>
    <row r="4" spans="1:16">
      <c r="B4" s="22" t="s">
        <v>70</v>
      </c>
      <c r="C4" s="14"/>
    </row>
    <row r="5" spans="1:16" ht="20.25" customHeight="1">
      <c r="A5" s="73"/>
      <c r="B5" s="10"/>
      <c r="C5" s="25"/>
      <c r="D5" s="11" t="s">
        <v>20</v>
      </c>
      <c r="E5" s="96"/>
      <c r="F5" s="108"/>
      <c r="G5" s="80"/>
      <c r="H5" s="10"/>
      <c r="I5" s="10"/>
      <c r="J5" s="12"/>
      <c r="K5" s="96"/>
      <c r="L5" s="112"/>
    </row>
    <row r="6" spans="1:16" ht="16.5" customHeight="1">
      <c r="A6" s="73"/>
      <c r="B6" s="10"/>
      <c r="C6" s="25"/>
      <c r="D6" s="15" t="s">
        <v>293</v>
      </c>
      <c r="E6" s="96"/>
      <c r="F6" s="108"/>
      <c r="G6" s="80"/>
      <c r="H6" s="10"/>
      <c r="I6" s="10"/>
      <c r="J6" s="12"/>
      <c r="K6" s="96"/>
      <c r="L6" s="112"/>
    </row>
    <row r="7" spans="1:16" ht="9.75" customHeight="1">
      <c r="A7" s="73"/>
      <c r="B7" s="10"/>
      <c r="C7" s="25"/>
      <c r="D7" s="13"/>
      <c r="E7" s="96"/>
      <c r="F7" s="108"/>
      <c r="G7" s="80"/>
      <c r="H7" s="10"/>
      <c r="I7" s="10"/>
      <c r="J7" s="12"/>
      <c r="K7" s="96"/>
      <c r="L7" s="112"/>
    </row>
    <row r="8" spans="1:16" s="19" customFormat="1">
      <c r="A8" s="76"/>
      <c r="B8" s="18"/>
      <c r="C8" s="26" t="s">
        <v>294</v>
      </c>
      <c r="D8" s="20" t="s">
        <v>252</v>
      </c>
      <c r="E8" s="109"/>
      <c r="F8" s="110"/>
      <c r="G8" s="81"/>
      <c r="H8" s="18"/>
      <c r="I8" s="26" t="s">
        <v>294</v>
      </c>
      <c r="J8" s="20" t="s">
        <v>252</v>
      </c>
      <c r="K8" s="109"/>
      <c r="L8" s="113"/>
      <c r="P8" s="156"/>
    </row>
    <row r="9" spans="1:16" s="9" customFormat="1" ht="15" customHeight="1" thickBot="1">
      <c r="A9" s="77" t="s">
        <v>49</v>
      </c>
      <c r="B9" s="29" t="s">
        <v>50</v>
      </c>
      <c r="C9" s="91" t="s">
        <v>23</v>
      </c>
      <c r="D9" s="92" t="s">
        <v>23</v>
      </c>
      <c r="E9" s="111" t="s">
        <v>77</v>
      </c>
      <c r="F9" s="111" t="s">
        <v>96</v>
      </c>
      <c r="G9" s="77" t="s">
        <v>51</v>
      </c>
      <c r="H9" s="29" t="s">
        <v>52</v>
      </c>
      <c r="I9" s="89" t="s">
        <v>23</v>
      </c>
      <c r="J9" s="90" t="s">
        <v>23</v>
      </c>
      <c r="K9" s="111" t="s">
        <v>77</v>
      </c>
      <c r="L9" s="111" t="s">
        <v>96</v>
      </c>
      <c r="P9" s="157"/>
    </row>
    <row r="10" spans="1:16" s="5" customFormat="1" ht="15" customHeight="1">
      <c r="A10" s="78" t="s">
        <v>31</v>
      </c>
      <c r="B10" s="42" t="s">
        <v>53</v>
      </c>
      <c r="C10" s="27"/>
      <c r="D10" s="16"/>
      <c r="E10" s="96"/>
      <c r="F10" s="96"/>
      <c r="G10" s="82" t="s">
        <v>31</v>
      </c>
      <c r="H10" s="42" t="s">
        <v>54</v>
      </c>
      <c r="I10" s="16"/>
      <c r="J10" s="17"/>
      <c r="K10" s="96"/>
      <c r="L10" s="96"/>
      <c r="P10" s="158"/>
    </row>
    <row r="11" spans="1:16">
      <c r="A11" s="73"/>
      <c r="B11" s="105" t="s">
        <v>256</v>
      </c>
      <c r="C11" s="21">
        <f>+'Balance Tributario dic 2014'!F17</f>
        <v>1929000</v>
      </c>
      <c r="D11" s="84">
        <v>421400</v>
      </c>
      <c r="E11" s="96"/>
      <c r="F11" s="112"/>
      <c r="G11" s="80"/>
      <c r="H11" s="10" t="s">
        <v>5</v>
      </c>
      <c r="I11" s="13">
        <f>+'Balance Tributario dic 2014'!G33</f>
        <v>583156</v>
      </c>
      <c r="J11" s="39">
        <v>471199</v>
      </c>
      <c r="K11" s="96">
        <v>7</v>
      </c>
      <c r="L11" s="112">
        <v>27</v>
      </c>
    </row>
    <row r="12" spans="1:16">
      <c r="A12" s="73"/>
      <c r="B12" s="105" t="s">
        <v>188</v>
      </c>
      <c r="C12" s="21">
        <f>+'Balance Tributario dic 2014'!F15</f>
        <v>51584921</v>
      </c>
      <c r="D12" s="84">
        <v>92806268</v>
      </c>
      <c r="E12" s="96">
        <v>4</v>
      </c>
      <c r="F12" s="112">
        <v>26</v>
      </c>
      <c r="G12" s="80"/>
      <c r="H12" s="105" t="s">
        <v>227</v>
      </c>
      <c r="I12" s="13">
        <f>+'Balance Tributario dic 2014'!G34</f>
        <v>1451</v>
      </c>
      <c r="J12" s="39">
        <v>1494</v>
      </c>
      <c r="K12" s="96">
        <v>7</v>
      </c>
      <c r="L12" s="112">
        <v>28</v>
      </c>
    </row>
    <row r="13" spans="1:16">
      <c r="A13" s="73"/>
      <c r="B13" s="105" t="s">
        <v>212</v>
      </c>
      <c r="C13" s="21">
        <f>+'Balance Tributario dic 2014'!F16</f>
        <v>22046398</v>
      </c>
      <c r="D13" s="84">
        <v>18374483</v>
      </c>
      <c r="E13" s="96">
        <v>4</v>
      </c>
      <c r="F13" s="112">
        <v>26</v>
      </c>
      <c r="G13" s="80"/>
      <c r="H13" s="10" t="s">
        <v>55</v>
      </c>
      <c r="I13" s="13">
        <f>+'Balance Tributario dic 2014'!G35</f>
        <v>132444</v>
      </c>
      <c r="J13" s="39">
        <v>102431</v>
      </c>
      <c r="K13" s="96">
        <v>7</v>
      </c>
      <c r="L13" s="112">
        <v>28</v>
      </c>
    </row>
    <row r="14" spans="1:16">
      <c r="A14" s="73"/>
      <c r="B14" s="105" t="s">
        <v>247</v>
      </c>
      <c r="C14" s="21">
        <f>+'Balance Tributario dic 2014'!D18+'Balance Tributario dic 2014'!D19</f>
        <v>0</v>
      </c>
      <c r="D14" s="37">
        <v>53603893</v>
      </c>
      <c r="E14" s="96">
        <v>4</v>
      </c>
      <c r="F14" s="112">
        <v>26</v>
      </c>
      <c r="G14" s="80"/>
      <c r="H14" s="105" t="s">
        <v>204</v>
      </c>
      <c r="I14" s="13">
        <f>+'Balance Tributario dic 2014'!G38</f>
        <v>204498</v>
      </c>
      <c r="J14" s="39">
        <v>221875</v>
      </c>
      <c r="K14" s="96">
        <v>7</v>
      </c>
      <c r="L14" s="112">
        <v>28</v>
      </c>
    </row>
    <row r="15" spans="1:16" ht="15" customHeight="1">
      <c r="A15" s="73"/>
      <c r="B15" s="30" t="s">
        <v>56</v>
      </c>
      <c r="C15" s="35">
        <f>SUM(C11:C14)</f>
        <v>75560319</v>
      </c>
      <c r="D15" s="38">
        <f>SUM(D11:D14)</f>
        <v>165206044</v>
      </c>
      <c r="E15" s="96"/>
      <c r="F15" s="112"/>
      <c r="G15" s="80"/>
      <c r="H15" s="105" t="s">
        <v>18</v>
      </c>
      <c r="I15" s="13">
        <f>+'Balance Tributario dic 2014'!G39+'Balance Tributario dic 2014'!G40+'Balance Tributario dic 2014'!G41</f>
        <v>33892302</v>
      </c>
      <c r="J15" s="39">
        <v>1139464</v>
      </c>
      <c r="K15" s="96">
        <v>7</v>
      </c>
      <c r="L15" s="112">
        <v>28</v>
      </c>
    </row>
    <row r="16" spans="1:16" ht="15" customHeight="1">
      <c r="A16" s="73"/>
      <c r="B16" s="30"/>
      <c r="C16" s="54"/>
      <c r="D16" s="147"/>
      <c r="E16" s="96"/>
      <c r="F16" s="112"/>
      <c r="G16" s="80"/>
      <c r="H16" s="105" t="s">
        <v>262</v>
      </c>
      <c r="I16" s="21">
        <f>+'Balance Tributario dic 2014'!G43</f>
        <v>23335704</v>
      </c>
      <c r="J16" s="39">
        <v>23335704</v>
      </c>
      <c r="K16" s="96"/>
      <c r="L16" s="112">
        <v>16</v>
      </c>
    </row>
    <row r="17" spans="1:16" ht="15" customHeight="1">
      <c r="A17" s="73"/>
      <c r="B17" s="30"/>
      <c r="C17" s="54"/>
      <c r="D17" s="147"/>
      <c r="E17" s="96"/>
      <c r="F17" s="112"/>
      <c r="G17" s="80"/>
      <c r="H17" s="105" t="s">
        <v>261</v>
      </c>
      <c r="I17" s="21">
        <f>+'Balance Tributario dic 2014'!G44</f>
        <v>25045761</v>
      </c>
      <c r="J17" s="8">
        <v>23705820</v>
      </c>
      <c r="L17" s="107">
        <v>17</v>
      </c>
    </row>
    <row r="18" spans="1:16">
      <c r="A18" s="73"/>
      <c r="B18" s="10"/>
      <c r="C18" s="21"/>
      <c r="D18" s="37"/>
      <c r="E18" s="96"/>
      <c r="F18" s="112"/>
      <c r="G18" s="80"/>
      <c r="H18" s="30" t="s">
        <v>57</v>
      </c>
      <c r="I18" s="36">
        <f>SUM(I11:I17)</f>
        <v>83195316</v>
      </c>
      <c r="J18" s="36">
        <f>SUM(J11:J17)</f>
        <v>48977987</v>
      </c>
      <c r="K18" s="96"/>
      <c r="L18" s="112"/>
    </row>
    <row r="19" spans="1:16">
      <c r="A19" s="73"/>
      <c r="B19" s="42" t="s">
        <v>58</v>
      </c>
      <c r="C19" s="27"/>
      <c r="D19" s="37"/>
      <c r="E19" s="96"/>
      <c r="F19" s="112"/>
      <c r="G19" s="80"/>
      <c r="J19" s="2"/>
      <c r="K19" s="96"/>
      <c r="L19" s="112"/>
    </row>
    <row r="20" spans="1:16" ht="14.25" customHeight="1">
      <c r="A20" s="78" t="s">
        <v>31</v>
      </c>
      <c r="B20" s="10" t="s">
        <v>59</v>
      </c>
      <c r="C20" s="21">
        <f>+'Balance Tributario dic 2014'!F20+'Balance Tributario dic 2014'!F21+'Balance Tributario dic 2014'!F24+'Balance Tributario dic 2014'!F25+'Balance Tributario dic 2014'!F29+'Balance Tributario dic 2014'!F40+'Balance Tributario dic 2014'!F28+'Balance Tributario dic 2014'!F22</f>
        <v>8303856</v>
      </c>
      <c r="D20" s="37">
        <v>9371153</v>
      </c>
      <c r="E20" s="96">
        <v>5</v>
      </c>
      <c r="F20" s="112">
        <v>27</v>
      </c>
      <c r="G20" s="82" t="s">
        <v>31</v>
      </c>
      <c r="H20" s="42" t="s">
        <v>267</v>
      </c>
      <c r="I20" s="13"/>
      <c r="J20" s="39"/>
      <c r="K20" s="96"/>
      <c r="L20" s="112"/>
    </row>
    <row r="21" spans="1:16">
      <c r="A21" s="78"/>
      <c r="B21" s="105"/>
      <c r="C21" s="21"/>
      <c r="D21" s="37"/>
      <c r="E21" s="96"/>
      <c r="F21" s="112"/>
      <c r="G21" s="82"/>
      <c r="H21" s="105" t="s">
        <v>259</v>
      </c>
      <c r="I21" s="21">
        <f>+'Balance Tributario dic 2014'!G46</f>
        <v>114470275</v>
      </c>
      <c r="J21" s="39">
        <v>132684778</v>
      </c>
      <c r="K21" s="96" t="s">
        <v>79</v>
      </c>
      <c r="L21" s="112">
        <v>28</v>
      </c>
    </row>
    <row r="22" spans="1:16" ht="14.25" customHeight="1">
      <c r="A22" s="78"/>
      <c r="B22" s="30" t="s">
        <v>60</v>
      </c>
      <c r="C22" s="35">
        <f>SUM(C20:C21)</f>
        <v>8303856</v>
      </c>
      <c r="D22" s="85">
        <f>SUM(D20:D21)</f>
        <v>9371153</v>
      </c>
      <c r="E22" s="96"/>
      <c r="F22" s="112"/>
      <c r="G22" s="82"/>
      <c r="H22" s="105" t="s">
        <v>260</v>
      </c>
      <c r="I22" s="21">
        <f>+'Balance Tributario dic 2014'!G45</f>
        <v>92791613</v>
      </c>
      <c r="J22" s="39">
        <v>102474849</v>
      </c>
      <c r="K22" s="96" t="s">
        <v>78</v>
      </c>
      <c r="L22" s="112">
        <v>28</v>
      </c>
    </row>
    <row r="23" spans="1:16" ht="13.5" customHeight="1">
      <c r="A23" s="78"/>
      <c r="B23" s="10"/>
      <c r="C23" s="21"/>
      <c r="D23" s="37"/>
      <c r="E23" s="96"/>
      <c r="F23" s="112"/>
      <c r="G23" s="82"/>
      <c r="H23" s="105"/>
      <c r="I23" s="13"/>
      <c r="J23" s="39"/>
      <c r="K23" s="96"/>
      <c r="L23" s="112"/>
    </row>
    <row r="24" spans="1:16" ht="13.5" customHeight="1">
      <c r="A24" s="78"/>
      <c r="B24" s="10"/>
      <c r="C24" s="21"/>
      <c r="D24" s="37"/>
      <c r="E24" s="96"/>
      <c r="F24" s="112"/>
      <c r="G24" s="82"/>
      <c r="H24" s="105" t="s">
        <v>268</v>
      </c>
      <c r="I24" s="36">
        <f>SUM(I21:I23)</f>
        <v>207261888</v>
      </c>
      <c r="J24" s="36">
        <f>SUM(J21:J23)</f>
        <v>235159627</v>
      </c>
      <c r="K24" s="96"/>
      <c r="L24" s="112"/>
    </row>
    <row r="25" spans="1:16" ht="14.25" customHeight="1">
      <c r="A25" s="73"/>
      <c r="C25" s="27"/>
      <c r="D25" s="37"/>
      <c r="E25" s="96"/>
      <c r="F25" s="112"/>
      <c r="G25" s="80"/>
      <c r="J25" s="2"/>
      <c r="K25" s="2"/>
      <c r="L25" s="2"/>
    </row>
    <row r="26" spans="1:16" ht="14.25" customHeight="1">
      <c r="A26" s="73"/>
      <c r="B26" s="42" t="s">
        <v>61</v>
      </c>
      <c r="C26" s="21"/>
      <c r="D26" s="37"/>
      <c r="E26" s="96">
        <v>6</v>
      </c>
      <c r="F26" s="112">
        <v>27</v>
      </c>
      <c r="G26" s="77" t="s">
        <v>216</v>
      </c>
      <c r="H26" s="42" t="s">
        <v>62</v>
      </c>
      <c r="I26" s="16"/>
      <c r="J26" s="39"/>
      <c r="K26" s="96"/>
      <c r="L26" s="112"/>
    </row>
    <row r="27" spans="1:16" ht="14.25" customHeight="1">
      <c r="A27" s="73"/>
      <c r="B27" s="105" t="s">
        <v>72</v>
      </c>
      <c r="C27" s="21">
        <f>+'Balance Tributario dic 2014'!F30</f>
        <v>4583344789</v>
      </c>
      <c r="D27" s="37">
        <v>4379584365</v>
      </c>
      <c r="E27" s="96">
        <v>6</v>
      </c>
      <c r="F27" s="112">
        <v>27</v>
      </c>
      <c r="G27" s="80"/>
      <c r="H27" s="10" t="s">
        <v>75</v>
      </c>
      <c r="I27" s="13">
        <f>'Balance Tributario dic 2014'!G47</f>
        <v>4473784372</v>
      </c>
      <c r="J27" s="39">
        <v>4141283099</v>
      </c>
      <c r="K27" s="96">
        <v>9</v>
      </c>
      <c r="L27" s="112">
        <v>29</v>
      </c>
    </row>
    <row r="28" spans="1:16">
      <c r="A28" s="73"/>
      <c r="B28" s="105" t="s">
        <v>342</v>
      </c>
      <c r="C28" s="21">
        <f>'Balance Tributario dic 2014'!F31</f>
        <v>4540323</v>
      </c>
      <c r="D28" s="37">
        <v>0</v>
      </c>
      <c r="E28" s="96"/>
      <c r="F28" s="112">
        <v>22</v>
      </c>
      <c r="G28" s="80"/>
      <c r="H28" s="148" t="s">
        <v>357</v>
      </c>
      <c r="I28" s="41">
        <f>-'Balance Tributario dic 2014'!I131</f>
        <v>-93510454</v>
      </c>
      <c r="J28" s="41">
        <v>128740849</v>
      </c>
      <c r="K28" s="95"/>
      <c r="L28" s="112"/>
      <c r="P28" s="131">
        <f>+O28*5.546%</f>
        <v>0</v>
      </c>
    </row>
    <row r="29" spans="1:16">
      <c r="A29" s="73"/>
      <c r="B29" s="167" t="s">
        <v>330</v>
      </c>
      <c r="C29" s="21">
        <f>-'Balance Tributario dic 2014'!G32</f>
        <v>-1018165</v>
      </c>
      <c r="E29" s="96"/>
      <c r="F29" s="112">
        <v>23</v>
      </c>
      <c r="G29" s="80"/>
      <c r="I29" s="163"/>
      <c r="K29" s="96"/>
      <c r="L29" s="112"/>
    </row>
    <row r="30" spans="1:16" ht="14.25" customHeight="1">
      <c r="A30" s="73"/>
      <c r="B30" s="30" t="s">
        <v>29</v>
      </c>
      <c r="C30" s="35">
        <f>SUM(C26:C29)</f>
        <v>4586866947</v>
      </c>
      <c r="D30" s="85">
        <f>SUM(D26:D28)</f>
        <v>4379584365</v>
      </c>
      <c r="E30" s="96"/>
      <c r="F30" s="112"/>
      <c r="G30" s="80"/>
      <c r="H30" s="30" t="s">
        <v>48</v>
      </c>
      <c r="I30" s="124">
        <f>SUM(I27:I28)</f>
        <v>4380273918</v>
      </c>
      <c r="J30" s="40">
        <f>SUM(J27:J28)</f>
        <v>4270023948</v>
      </c>
      <c r="K30" s="96"/>
      <c r="L30" s="112"/>
      <c r="P30" s="21">
        <f>+O28+P28</f>
        <v>0</v>
      </c>
    </row>
    <row r="31" spans="1:16">
      <c r="A31" s="73"/>
      <c r="B31" s="10"/>
      <c r="C31" s="21"/>
      <c r="D31" s="37">
        <v>0</v>
      </c>
      <c r="E31" s="96"/>
      <c r="F31" s="112"/>
      <c r="K31" s="96"/>
      <c r="L31" s="112"/>
    </row>
    <row r="32" spans="1:16">
      <c r="A32" s="73"/>
      <c r="B32" s="10"/>
      <c r="C32" s="21"/>
      <c r="D32" s="37"/>
      <c r="E32" s="96"/>
      <c r="F32" s="112"/>
      <c r="K32" s="96"/>
      <c r="L32" s="112"/>
    </row>
    <row r="33" spans="1:16" ht="15.75" customHeight="1" thickBot="1">
      <c r="A33" s="73"/>
      <c r="B33" s="75" t="s">
        <v>63</v>
      </c>
      <c r="C33" s="62">
        <f>C15+C22+C30</f>
        <v>4670731122</v>
      </c>
      <c r="D33" s="86">
        <f>D15+D22+D30</f>
        <v>4554161562</v>
      </c>
      <c r="E33" s="96"/>
      <c r="F33" s="96"/>
      <c r="G33" s="82"/>
      <c r="H33" s="75" t="s">
        <v>64</v>
      </c>
      <c r="I33" s="62">
        <f>+I18+I24+I30</f>
        <v>4670731122</v>
      </c>
      <c r="J33" s="87">
        <f>SUM(J30+J24+J18)</f>
        <v>4554161562</v>
      </c>
      <c r="K33" s="96"/>
      <c r="L33" s="96"/>
      <c r="P33" s="162">
        <f>+C33-I33</f>
        <v>0</v>
      </c>
    </row>
    <row r="34" spans="1:16" ht="14.25" customHeight="1" thickTop="1">
      <c r="A34" s="78"/>
      <c r="B34" s="10"/>
      <c r="C34" s="25"/>
      <c r="D34" s="37"/>
      <c r="E34" s="96"/>
      <c r="F34" s="112"/>
      <c r="G34" s="80"/>
      <c r="H34" s="10"/>
      <c r="I34" s="129">
        <f>+I33-C33</f>
        <v>0</v>
      </c>
      <c r="J34" s="46">
        <f>+J33-D33</f>
        <v>0</v>
      </c>
      <c r="K34" s="96"/>
      <c r="L34" s="112"/>
    </row>
    <row r="35" spans="1:16" ht="14.25" customHeight="1">
      <c r="A35" s="78"/>
      <c r="B35" s="10"/>
      <c r="C35" s="25"/>
      <c r="D35" s="37"/>
      <c r="E35" s="96"/>
      <c r="F35" s="112"/>
      <c r="G35" s="80"/>
      <c r="H35" s="10"/>
      <c r="I35" s="129"/>
      <c r="J35" s="46"/>
      <c r="K35" s="96"/>
      <c r="L35" s="112"/>
    </row>
    <row r="36" spans="1:16" s="31" customFormat="1" ht="16.5" customHeight="1">
      <c r="A36" s="78"/>
      <c r="B36" s="10"/>
      <c r="C36" s="25"/>
      <c r="D36" s="37"/>
      <c r="E36" s="96"/>
      <c r="F36" s="112"/>
      <c r="G36" s="80"/>
      <c r="H36" s="10"/>
      <c r="I36" s="129"/>
      <c r="J36" s="46"/>
      <c r="K36" s="96"/>
      <c r="L36" s="112"/>
      <c r="P36" s="159"/>
    </row>
    <row r="37" spans="1:16">
      <c r="A37" s="73"/>
      <c r="B37" s="10"/>
      <c r="C37" s="25"/>
      <c r="D37" s="13"/>
      <c r="E37" s="96"/>
      <c r="F37" s="112"/>
      <c r="G37" s="80"/>
      <c r="H37" s="10"/>
      <c r="I37" s="3"/>
      <c r="J37" s="12"/>
      <c r="K37" s="96"/>
      <c r="L37" s="112"/>
    </row>
    <row r="38" spans="1:16">
      <c r="A38" s="73"/>
      <c r="B38" s="142" t="s">
        <v>237</v>
      </c>
      <c r="H38" s="143" t="s">
        <v>71</v>
      </c>
    </row>
    <row r="39" spans="1:16">
      <c r="A39" s="73"/>
      <c r="B39" s="30" t="s">
        <v>85</v>
      </c>
      <c r="C39" s="25"/>
      <c r="D39" s="13"/>
      <c r="E39" s="96"/>
      <c r="F39" s="108"/>
      <c r="G39" s="80"/>
      <c r="H39" s="144" t="s">
        <v>316</v>
      </c>
      <c r="I39" s="10"/>
      <c r="J39" s="12"/>
      <c r="K39" s="96"/>
      <c r="L39" s="112"/>
    </row>
    <row r="40" spans="1:16">
      <c r="A40" s="73"/>
      <c r="B40" s="163"/>
      <c r="C40" s="163"/>
      <c r="D40" s="163"/>
      <c r="E40" s="163"/>
      <c r="F40" s="163"/>
      <c r="G40" s="163"/>
      <c r="H40" s="163"/>
      <c r="I40" s="163"/>
      <c r="J40" s="181"/>
      <c r="K40" s="180" t="s">
        <v>364</v>
      </c>
      <c r="L40" s="163"/>
    </row>
    <row r="41" spans="1:16">
      <c r="H41" s="168" t="s">
        <v>360</v>
      </c>
      <c r="I41" s="3">
        <f>+I33-C33</f>
        <v>0</v>
      </c>
    </row>
  </sheetData>
  <phoneticPr fontId="38" type="noConversion"/>
  <printOptions horizontalCentered="1"/>
  <pageMargins left="0.15748031496062992" right="0" top="0.39370078740157483" bottom="0.39370078740157483" header="0" footer="0.39370078740157483"/>
  <pageSetup orientation="landscape" horizontalDpi="4294967295" verticalDpi="4294967295" r:id="rId1"/>
  <headerFooter alignWithMargins="0">
    <oddFooter>&amp;C&amp;"-,Normal"PICV Informe Económico 2014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160"/>
  <sheetViews>
    <sheetView zoomScaleNormal="100" workbookViewId="0">
      <selection activeCell="K29" sqref="K29"/>
    </sheetView>
  </sheetViews>
  <sheetFormatPr baseColWidth="10" defaultColWidth="10.28515625" defaultRowHeight="12.75"/>
  <cols>
    <col min="1" max="1" width="2.42578125" style="2" customWidth="1"/>
    <col min="2" max="2" width="28.5703125" style="28" bestFit="1" customWidth="1"/>
    <col min="3" max="3" width="9" style="67" customWidth="1"/>
    <col min="4" max="4" width="14" style="67" customWidth="1"/>
    <col min="5" max="5" width="12.42578125" style="67" bestFit="1" customWidth="1"/>
    <col min="6" max="6" width="13.140625" style="67" hidden="1" customWidth="1"/>
    <col min="7" max="7" width="9.7109375" style="151" customWidth="1"/>
    <col min="8" max="8" width="5.42578125" style="99" customWidth="1"/>
    <col min="9" max="9" width="4.140625" style="93" customWidth="1"/>
    <col min="10" max="16384" width="10.28515625" style="2"/>
  </cols>
  <sheetData>
    <row r="1" spans="1:10" ht="16.5" customHeight="1">
      <c r="A1" s="4"/>
      <c r="B1" s="132" t="s">
        <v>65</v>
      </c>
      <c r="C1" s="47"/>
      <c r="D1" s="48"/>
      <c r="E1" s="21"/>
      <c r="F1" s="25"/>
      <c r="H1" s="95"/>
    </row>
    <row r="2" spans="1:10">
      <c r="A2" s="4"/>
      <c r="B2" s="133" t="s">
        <v>21</v>
      </c>
      <c r="C2" s="47"/>
      <c r="D2" s="48"/>
      <c r="E2" s="21"/>
      <c r="F2" s="25"/>
      <c r="H2" s="95"/>
    </row>
    <row r="3" spans="1:10">
      <c r="B3" s="25" t="s">
        <v>22</v>
      </c>
      <c r="C3" s="49"/>
      <c r="D3" s="27"/>
      <c r="E3" s="21"/>
      <c r="F3" s="25"/>
      <c r="H3" s="95"/>
    </row>
    <row r="4" spans="1:10" ht="7.5" customHeight="1">
      <c r="B4" s="25"/>
      <c r="C4" s="49"/>
      <c r="D4" s="27"/>
      <c r="E4" s="21"/>
      <c r="F4" s="25"/>
      <c r="H4" s="95"/>
    </row>
    <row r="5" spans="1:10" ht="15.75">
      <c r="B5" s="200" t="s">
        <v>67</v>
      </c>
      <c r="C5" s="200"/>
      <c r="D5" s="200"/>
      <c r="E5" s="200"/>
      <c r="F5" s="25"/>
      <c r="H5" s="95"/>
    </row>
    <row r="6" spans="1:10" ht="17.25" customHeight="1">
      <c r="B6" s="199" t="s">
        <v>303</v>
      </c>
      <c r="C6" s="199"/>
      <c r="D6" s="199"/>
      <c r="E6" s="199"/>
      <c r="F6" s="25"/>
      <c r="H6" s="95"/>
    </row>
    <row r="7" spans="1:10" ht="6.75" customHeight="1">
      <c r="B7" s="25"/>
      <c r="C7" s="21"/>
      <c r="D7" s="21"/>
      <c r="E7" s="21"/>
      <c r="F7" s="21"/>
      <c r="G7" s="152"/>
      <c r="H7" s="96"/>
    </row>
    <row r="8" spans="1:10">
      <c r="A8" s="6"/>
      <c r="B8" s="32"/>
      <c r="C8" s="50"/>
      <c r="D8" s="51" t="s">
        <v>294</v>
      </c>
      <c r="E8" s="51" t="s">
        <v>252</v>
      </c>
      <c r="F8" s="201" t="s">
        <v>89</v>
      </c>
      <c r="G8" s="201"/>
      <c r="H8" s="96"/>
    </row>
    <row r="9" spans="1:10" ht="13.5" thickBot="1">
      <c r="A9" s="6"/>
      <c r="B9" s="134" t="s">
        <v>24</v>
      </c>
      <c r="C9" s="52"/>
      <c r="D9" s="53" t="s">
        <v>23</v>
      </c>
      <c r="E9" s="53" t="s">
        <v>25</v>
      </c>
      <c r="F9" s="165" t="s">
        <v>19</v>
      </c>
      <c r="G9" s="153" t="s">
        <v>90</v>
      </c>
      <c r="H9" s="97" t="s">
        <v>77</v>
      </c>
      <c r="I9" s="97" t="s">
        <v>96</v>
      </c>
    </row>
    <row r="10" spans="1:10">
      <c r="A10" s="6"/>
      <c r="B10" s="32"/>
      <c r="C10" s="54"/>
      <c r="D10" s="54"/>
      <c r="E10" s="54"/>
      <c r="F10" s="54"/>
      <c r="G10" s="152"/>
      <c r="H10" s="96"/>
    </row>
    <row r="11" spans="1:10">
      <c r="A11" s="6"/>
      <c r="B11" s="102" t="s">
        <v>213</v>
      </c>
      <c r="C11" s="55"/>
      <c r="D11" s="56">
        <f>+'Balance Tributario dic 2014'!I104+'Balance Tributario dic 2014'!I105+'Balance Tributario dic 2014'!I109+'Balance Tributario dic 2014'!I110</f>
        <v>252937729</v>
      </c>
      <c r="E11" s="56">
        <v>242662590</v>
      </c>
      <c r="F11" s="57">
        <f>+D11-E11</f>
        <v>10275139</v>
      </c>
      <c r="G11" s="149">
        <f>(+D11/E11)-1</f>
        <v>4.2343317113692658E-2</v>
      </c>
      <c r="H11" s="96">
        <v>12</v>
      </c>
      <c r="I11" s="93">
        <v>31</v>
      </c>
    </row>
    <row r="12" spans="1:10">
      <c r="A12" s="6"/>
      <c r="B12" s="23" t="s">
        <v>92</v>
      </c>
      <c r="C12" s="55"/>
      <c r="D12" s="56">
        <f>+'Balance Tributario dic 2014'!I106+'Balance Tributario dic 2014'!I107+'Balance Tributario dic 2014'!I112+'Balance Tributario dic 2014'!I114+'Balance Tributario dic 2014'!I115+'Balance Tributario dic 2014'!I116</f>
        <v>132163287</v>
      </c>
      <c r="E12" s="56">
        <v>151938348</v>
      </c>
      <c r="F12" s="57">
        <f t="shared" ref="F12:F13" si="0">+D12-E12</f>
        <v>-19775061</v>
      </c>
      <c r="G12" s="149">
        <f>(+D12/E12)-1</f>
        <v>-0.13015187581215504</v>
      </c>
      <c r="H12" s="96">
        <v>11</v>
      </c>
      <c r="I12" s="93">
        <v>29</v>
      </c>
      <c r="J12" s="103"/>
    </row>
    <row r="13" spans="1:10">
      <c r="B13" s="100" t="s">
        <v>93</v>
      </c>
      <c r="C13" s="58"/>
      <c r="D13" s="59">
        <f>+'Balance Tributario dic 2014'!I119</f>
        <v>44657023</v>
      </c>
      <c r="E13" s="59">
        <v>42891280</v>
      </c>
      <c r="F13" s="57">
        <f t="shared" si="0"/>
        <v>1765743</v>
      </c>
      <c r="G13" s="149">
        <f>(+D13/E13)-1</f>
        <v>4.1167878412581738E-2</v>
      </c>
      <c r="H13" s="96"/>
      <c r="I13" s="93">
        <v>17</v>
      </c>
    </row>
    <row r="14" spans="1:10" ht="15.75" customHeight="1" thickBot="1">
      <c r="A14" s="6"/>
      <c r="B14" s="32" t="s">
        <v>26</v>
      </c>
      <c r="C14" s="60"/>
      <c r="D14" s="61">
        <f>SUM(D11:D13)</f>
        <v>429758039</v>
      </c>
      <c r="E14" s="62">
        <f>SUM(E11:E13)</f>
        <v>437492218</v>
      </c>
      <c r="F14" s="62">
        <f>SUM(F11:F13)</f>
        <v>-7734179</v>
      </c>
      <c r="G14" s="150">
        <f>(+D14/E14)-1</f>
        <v>-1.7678437882522546E-2</v>
      </c>
      <c r="H14" s="96"/>
    </row>
    <row r="15" spans="1:10" ht="15.75" customHeight="1" thickTop="1">
      <c r="A15" s="6"/>
      <c r="B15" s="32"/>
      <c r="C15" s="60"/>
      <c r="D15" s="52"/>
      <c r="E15" s="64"/>
      <c r="F15" s="64"/>
      <c r="G15" s="149"/>
      <c r="H15" s="96"/>
    </row>
    <row r="16" spans="1:10" ht="15.75" customHeight="1">
      <c r="A16" s="6"/>
      <c r="B16" s="140" t="s">
        <v>242</v>
      </c>
      <c r="C16" s="23"/>
      <c r="D16" s="57"/>
      <c r="E16" s="57"/>
      <c r="F16" s="57"/>
      <c r="G16" s="152"/>
      <c r="H16" s="96"/>
    </row>
    <row r="17" spans="1:10">
      <c r="A17" s="6"/>
      <c r="B17" s="23" t="s">
        <v>229</v>
      </c>
      <c r="C17" s="52"/>
      <c r="D17" s="161">
        <f>+'Balance Tributario dic 2014'!H91</f>
        <v>176916866</v>
      </c>
      <c r="E17" s="106">
        <v>172084910</v>
      </c>
      <c r="F17" s="57">
        <f t="shared" ref="F17:F21" si="1">+D17-E17</f>
        <v>4831956</v>
      </c>
      <c r="G17" s="152">
        <f t="shared" ref="G17:G24" si="2">(+D17/E17)-1</f>
        <v>2.807890593079887E-2</v>
      </c>
      <c r="H17" s="96">
        <v>12</v>
      </c>
      <c r="I17" s="93">
        <v>31</v>
      </c>
    </row>
    <row r="18" spans="1:10">
      <c r="A18" s="6"/>
      <c r="B18" s="23" t="s">
        <v>14</v>
      </c>
      <c r="C18" s="52"/>
      <c r="D18" s="161">
        <f>+'Balance Tributario dic 2014'!H93</f>
        <v>2508773</v>
      </c>
      <c r="E18" s="106">
        <v>2438349</v>
      </c>
      <c r="F18" s="57">
        <f t="shared" si="1"/>
        <v>70424</v>
      </c>
      <c r="G18" s="152">
        <f t="shared" si="2"/>
        <v>2.8881837669669119E-2</v>
      </c>
      <c r="H18" s="96">
        <v>12</v>
      </c>
      <c r="I18" s="93">
        <v>31</v>
      </c>
    </row>
    <row r="19" spans="1:10">
      <c r="A19" s="6"/>
      <c r="B19" s="23" t="s">
        <v>45</v>
      </c>
      <c r="C19" s="52"/>
      <c r="D19" s="161">
        <f>+'Balance Tributario dic 2014'!H94</f>
        <v>2737243</v>
      </c>
      <c r="E19" s="106">
        <v>2581755</v>
      </c>
      <c r="F19" s="57">
        <f t="shared" si="1"/>
        <v>155488</v>
      </c>
      <c r="G19" s="152">
        <f t="shared" si="2"/>
        <v>6.0225699185244119E-2</v>
      </c>
      <c r="H19" s="96">
        <v>12</v>
      </c>
      <c r="I19" s="93">
        <v>31</v>
      </c>
    </row>
    <row r="20" spans="1:10">
      <c r="A20" s="6"/>
      <c r="B20" s="23" t="s">
        <v>46</v>
      </c>
      <c r="C20" s="52"/>
      <c r="D20" s="161">
        <f>+'Balance Tributario dic 2014'!H95+'Balance Tributario dic 2014'!H92</f>
        <v>9386379</v>
      </c>
      <c r="E20" s="106">
        <v>9328821</v>
      </c>
      <c r="F20" s="57">
        <f t="shared" si="1"/>
        <v>57558</v>
      </c>
      <c r="G20" s="152">
        <f t="shared" si="2"/>
        <v>6.169911503286496E-3</v>
      </c>
      <c r="H20" s="96">
        <v>12</v>
      </c>
      <c r="I20" s="93">
        <v>31</v>
      </c>
    </row>
    <row r="21" spans="1:10">
      <c r="A21" s="6"/>
      <c r="B21" s="23" t="s">
        <v>201</v>
      </c>
      <c r="C21" s="52"/>
      <c r="D21" s="161">
        <f>+'Balance Tributario dic 2014'!H100+'Balance Tributario dic 2014'!H101</f>
        <v>1204754</v>
      </c>
      <c r="E21" s="106">
        <v>974980</v>
      </c>
      <c r="F21" s="57">
        <f t="shared" si="1"/>
        <v>229774</v>
      </c>
      <c r="G21" s="152">
        <f t="shared" si="2"/>
        <v>0.23567047529180085</v>
      </c>
      <c r="H21" s="96"/>
    </row>
    <row r="22" spans="1:10">
      <c r="A22" s="6"/>
      <c r="B22" s="23"/>
      <c r="C22" s="52" t="s">
        <v>68</v>
      </c>
      <c r="D22" s="161">
        <f>SUM(D17:D21)</f>
        <v>192754015</v>
      </c>
      <c r="E22" s="106">
        <f>SUM(E17:E21)</f>
        <v>187408815</v>
      </c>
      <c r="F22" s="57">
        <f>SUM(F17:F21)</f>
        <v>5345200</v>
      </c>
      <c r="G22" s="152">
        <f t="shared" si="2"/>
        <v>2.8521603959771102E-2</v>
      </c>
      <c r="H22" s="96"/>
    </row>
    <row r="23" spans="1:10">
      <c r="A23" s="6"/>
      <c r="B23" s="23"/>
      <c r="C23" s="52"/>
      <c r="D23" s="161"/>
      <c r="E23" s="106"/>
      <c r="F23" s="57"/>
      <c r="G23" s="152"/>
      <c r="H23" s="96"/>
    </row>
    <row r="24" spans="1:10" ht="15.75" customHeight="1" thickBot="1">
      <c r="A24" s="6"/>
      <c r="B24" s="136" t="s">
        <v>352</v>
      </c>
      <c r="C24" s="66"/>
      <c r="D24" s="61">
        <f>+D14-D22</f>
        <v>237004024</v>
      </c>
      <c r="E24" s="61">
        <f>+E14-E22</f>
        <v>250083403</v>
      </c>
      <c r="F24" s="61">
        <f>+F14-F22</f>
        <v>-13079379</v>
      </c>
      <c r="G24" s="154">
        <f t="shared" si="2"/>
        <v>-5.2300068069691119E-2</v>
      </c>
      <c r="H24" s="96"/>
    </row>
    <row r="25" spans="1:10" ht="15.75" customHeight="1" thickTop="1">
      <c r="A25" s="6"/>
      <c r="B25" s="32"/>
      <c r="C25" s="60"/>
      <c r="D25" s="52"/>
      <c r="E25" s="64"/>
      <c r="F25" s="64"/>
      <c r="G25" s="149"/>
      <c r="H25" s="96"/>
    </row>
    <row r="26" spans="1:10">
      <c r="A26" s="6"/>
      <c r="B26" s="23"/>
      <c r="C26" s="55"/>
      <c r="D26" s="56"/>
      <c r="E26" s="57"/>
      <c r="F26" s="57"/>
      <c r="G26" s="152"/>
      <c r="H26" s="96"/>
    </row>
    <row r="27" spans="1:10" ht="13.5" thickBot="1">
      <c r="B27" s="135" t="s">
        <v>27</v>
      </c>
      <c r="C27" s="55"/>
      <c r="D27" s="53" t="s">
        <v>23</v>
      </c>
      <c r="E27" s="53" t="s">
        <v>25</v>
      </c>
      <c r="F27" s="63"/>
      <c r="G27" s="152"/>
      <c r="H27" s="96"/>
    </row>
    <row r="28" spans="1:10">
      <c r="B28" s="24"/>
      <c r="C28" s="55"/>
      <c r="D28" s="56"/>
      <c r="E28" s="57"/>
      <c r="F28" s="57"/>
      <c r="G28" s="152"/>
      <c r="H28" s="96"/>
      <c r="J28" s="103"/>
    </row>
    <row r="29" spans="1:10">
      <c r="A29" s="6"/>
      <c r="B29" s="23" t="s">
        <v>16</v>
      </c>
      <c r="C29" s="52"/>
      <c r="D29" s="161">
        <f>+'Balance Tributario dic 2014'!I121</f>
        <v>21571460</v>
      </c>
      <c r="E29" s="106">
        <v>25396671</v>
      </c>
      <c r="F29" s="57">
        <f>+D29-E29</f>
        <v>-3825211</v>
      </c>
      <c r="G29" s="152">
        <f t="shared" ref="G29:G39" si="3">(+D29/E29)-1</f>
        <v>-0.15061859879194406</v>
      </c>
      <c r="H29" s="96"/>
    </row>
    <row r="30" spans="1:10">
      <c r="A30" s="6"/>
      <c r="B30" s="102" t="s">
        <v>94</v>
      </c>
      <c r="C30" s="52"/>
      <c r="D30" s="161">
        <f>+'Balance Tributario dic 2014'!I122</f>
        <v>1578000</v>
      </c>
      <c r="E30" s="106">
        <v>1610440</v>
      </c>
      <c r="F30" s="57">
        <f t="shared" ref="F30:F38" si="4">+D30-E30</f>
        <v>-32440</v>
      </c>
      <c r="G30" s="152">
        <f t="shared" si="3"/>
        <v>-2.0143563249795049E-2</v>
      </c>
      <c r="H30" s="96"/>
      <c r="J30" s="103"/>
    </row>
    <row r="31" spans="1:10">
      <c r="B31" s="23" t="s">
        <v>17</v>
      </c>
      <c r="C31" s="57"/>
      <c r="D31" s="56">
        <f>+'Balance Tributario dic 2014'!I123+'Balance Tributario dic 2014'!I108+'Balance Tributario dic 2014'!I113</f>
        <v>9964295</v>
      </c>
      <c r="E31" s="56">
        <v>16197120</v>
      </c>
      <c r="F31" s="57">
        <f t="shared" si="4"/>
        <v>-6232825</v>
      </c>
      <c r="G31" s="152">
        <f t="shared" si="3"/>
        <v>-0.38481069474079344</v>
      </c>
      <c r="H31" s="98"/>
      <c r="I31" s="94"/>
      <c r="J31" s="103"/>
    </row>
    <row r="32" spans="1:10">
      <c r="B32" s="102" t="s">
        <v>207</v>
      </c>
      <c r="C32" s="57"/>
      <c r="D32" s="56">
        <f>'Balance Tributario dic 2014'!I124</f>
        <v>2765215</v>
      </c>
      <c r="E32" s="56">
        <v>2873191</v>
      </c>
      <c r="F32" s="57">
        <f t="shared" si="4"/>
        <v>-107976</v>
      </c>
      <c r="G32" s="152">
        <f>(+D32/E32)-1</f>
        <v>-3.7580515879382936E-2</v>
      </c>
      <c r="H32" s="98"/>
      <c r="I32" s="94"/>
      <c r="J32" s="103"/>
    </row>
    <row r="33" spans="1:11">
      <c r="B33" s="102" t="s">
        <v>214</v>
      </c>
      <c r="C33" s="57"/>
      <c r="D33" s="56">
        <f>'Balance Tributario dic 2014'!I127</f>
        <v>40000</v>
      </c>
      <c r="E33" s="56">
        <v>550000</v>
      </c>
      <c r="F33" s="57">
        <f t="shared" si="4"/>
        <v>-510000</v>
      </c>
      <c r="G33" s="152">
        <f t="shared" si="3"/>
        <v>-0.92727272727272725</v>
      </c>
      <c r="H33" s="98"/>
      <c r="I33" s="94"/>
      <c r="J33" s="103"/>
    </row>
    <row r="34" spans="1:11">
      <c r="B34" s="102" t="s">
        <v>228</v>
      </c>
      <c r="C34" s="57"/>
      <c r="D34" s="56">
        <f>'Balance Tributario dic 2014'!I129</f>
        <v>5858000</v>
      </c>
      <c r="E34" s="56">
        <v>26442874</v>
      </c>
      <c r="F34" s="57">
        <f t="shared" si="4"/>
        <v>-20584874</v>
      </c>
      <c r="G34" s="152">
        <f t="shared" si="3"/>
        <v>-0.77846583544587478</v>
      </c>
      <c r="H34" s="98"/>
      <c r="I34" s="94"/>
      <c r="J34" s="103"/>
      <c r="K34" s="3"/>
    </row>
    <row r="35" spans="1:11">
      <c r="B35" s="102" t="s">
        <v>203</v>
      </c>
      <c r="C35" s="57"/>
      <c r="D35" s="56">
        <f>+'Balance Tributario dic 2014'!I111</f>
        <v>3170000</v>
      </c>
      <c r="E35" s="56">
        <v>4850000</v>
      </c>
      <c r="F35" s="57">
        <f t="shared" si="4"/>
        <v>-1680000</v>
      </c>
      <c r="G35" s="152">
        <f t="shared" si="3"/>
        <v>-0.34639175257731958</v>
      </c>
      <c r="H35" s="98"/>
      <c r="I35" s="94"/>
      <c r="K35" s="3"/>
    </row>
    <row r="36" spans="1:11">
      <c r="B36" s="139" t="s">
        <v>254</v>
      </c>
      <c r="C36" s="23"/>
      <c r="D36" s="56">
        <f>+'Balance Tributario dic 2014'!I97</f>
        <v>3500000</v>
      </c>
      <c r="E36" s="56">
        <v>0</v>
      </c>
      <c r="F36" s="57">
        <f t="shared" si="4"/>
        <v>3500000</v>
      </c>
      <c r="G36" s="152">
        <v>0</v>
      </c>
      <c r="H36" s="98"/>
      <c r="I36" s="94"/>
      <c r="K36" s="3"/>
    </row>
    <row r="37" spans="1:11">
      <c r="B37" s="102" t="s">
        <v>202</v>
      </c>
      <c r="C37" s="57"/>
      <c r="D37" s="56">
        <f>+'Balance Tributario dic 2014'!I117</f>
        <v>0</v>
      </c>
      <c r="E37" s="56">
        <v>11308200</v>
      </c>
      <c r="F37" s="57">
        <f t="shared" si="4"/>
        <v>-11308200</v>
      </c>
      <c r="G37" s="152">
        <v>0</v>
      </c>
      <c r="H37" s="98"/>
      <c r="I37" s="94"/>
      <c r="J37" s="103"/>
    </row>
    <row r="38" spans="1:11">
      <c r="B38" s="100" t="s">
        <v>15</v>
      </c>
      <c r="C38" s="101"/>
      <c r="D38" s="56">
        <f>+'Balance Tributario dic 2014'!I125+'Balance Tributario dic 2014'!I128+'Balance Tributario dic 2014'!I118+'Balance Tributario dic 2014'!I126+'Balance Tributario dic 2014'!I120</f>
        <v>6941795</v>
      </c>
      <c r="E38" s="56">
        <v>4881438</v>
      </c>
      <c r="F38" s="57">
        <f t="shared" si="4"/>
        <v>2060357</v>
      </c>
      <c r="G38" s="152">
        <f t="shared" si="3"/>
        <v>0.42207992808676464</v>
      </c>
      <c r="H38" s="96"/>
      <c r="I38" s="94"/>
      <c r="J38" s="103"/>
    </row>
    <row r="39" spans="1:11" ht="17.25" customHeight="1" thickBot="1">
      <c r="B39" s="32" t="s">
        <v>28</v>
      </c>
      <c r="C39" s="64"/>
      <c r="D39" s="61">
        <f>SUM(D29:D38)</f>
        <v>55388765</v>
      </c>
      <c r="E39" s="61">
        <f>SUM(E29:E38)</f>
        <v>94109934</v>
      </c>
      <c r="F39" s="61">
        <f>SUM(F29:F38)</f>
        <v>-38721169</v>
      </c>
      <c r="G39" s="154">
        <f t="shared" si="3"/>
        <v>-0.41144613915041106</v>
      </c>
      <c r="H39" s="96"/>
    </row>
    <row r="40" spans="1:11" ht="13.5" thickTop="1">
      <c r="B40" s="25"/>
      <c r="C40" s="21"/>
      <c r="D40" s="65"/>
      <c r="E40" s="21"/>
      <c r="F40" s="21"/>
      <c r="G40" s="152"/>
      <c r="H40" s="96"/>
    </row>
    <row r="41" spans="1:11" ht="15.75" customHeight="1" thickBot="1">
      <c r="B41" s="136" t="s">
        <v>304</v>
      </c>
      <c r="C41" s="66"/>
      <c r="D41" s="61">
        <f>+D24+D39</f>
        <v>292392789</v>
      </c>
      <c r="E41" s="61">
        <f t="shared" ref="E41:F41" si="5">+E24+E39</f>
        <v>344193337</v>
      </c>
      <c r="F41" s="61">
        <f t="shared" si="5"/>
        <v>-51800548</v>
      </c>
      <c r="G41" s="154">
        <f>(+D41/E41)-1</f>
        <v>-0.15049840433140049</v>
      </c>
      <c r="H41" s="96"/>
      <c r="K41" s="3"/>
    </row>
    <row r="42" spans="1:11" ht="13.5" thickTop="1">
      <c r="B42" s="25"/>
      <c r="C42" s="21"/>
      <c r="D42" s="21"/>
      <c r="E42" s="21"/>
      <c r="F42" s="21"/>
      <c r="G42" s="152"/>
      <c r="H42" s="96"/>
    </row>
    <row r="43" spans="1:11" ht="16.5" customHeight="1" thickBot="1">
      <c r="B43" s="134" t="s">
        <v>30</v>
      </c>
      <c r="C43" s="50"/>
      <c r="D43" s="53" t="s">
        <v>23</v>
      </c>
      <c r="E43" s="53" t="s">
        <v>25</v>
      </c>
      <c r="F43" s="63"/>
      <c r="G43" s="152"/>
      <c r="H43" s="96"/>
      <c r="K43" s="3"/>
    </row>
    <row r="44" spans="1:11" ht="12" customHeight="1">
      <c r="B44" s="137"/>
      <c r="C44" s="68"/>
      <c r="D44" s="68"/>
      <c r="E44" s="69"/>
      <c r="F44" s="69"/>
      <c r="G44" s="152"/>
      <c r="H44" s="96"/>
    </row>
    <row r="45" spans="1:11" ht="14.25" customHeight="1">
      <c r="B45" s="24" t="s">
        <v>258</v>
      </c>
      <c r="C45" s="68"/>
      <c r="D45" s="68"/>
      <c r="E45" s="69"/>
      <c r="F45" s="69"/>
      <c r="G45" s="152"/>
    </row>
    <row r="46" spans="1:11">
      <c r="A46" s="6"/>
      <c r="B46" s="23" t="s">
        <v>66</v>
      </c>
      <c r="C46" s="57"/>
      <c r="D46" s="57">
        <f>+'Balance Tributario dic 2014'!H49+'Balance Tributario dic 2014'!H51+'Balance Tributario dic 2014'!H52+'Balance Tributario dic 2014'!H54</f>
        <v>54591727</v>
      </c>
      <c r="E46" s="57">
        <v>48854095</v>
      </c>
      <c r="F46" s="57">
        <f>+D46-E46</f>
        <v>5737632</v>
      </c>
      <c r="G46" s="152">
        <f t="shared" ref="G46:G51" si="6">(+D46/E46)-1</f>
        <v>0.11744423880945898</v>
      </c>
      <c r="H46" s="96" t="s">
        <v>215</v>
      </c>
      <c r="I46" s="93">
        <v>29</v>
      </c>
      <c r="J46" s="103"/>
    </row>
    <row r="47" spans="1:11">
      <c r="A47" s="6"/>
      <c r="B47" s="102" t="s">
        <v>245</v>
      </c>
      <c r="C47" s="57"/>
      <c r="D47" s="57">
        <f>'Balance Tributario dic 2014'!H50</f>
        <v>1894500</v>
      </c>
      <c r="E47" s="57">
        <v>1250000</v>
      </c>
      <c r="F47" s="57">
        <f t="shared" ref="F47:F50" si="7">+D47-E47</f>
        <v>644500</v>
      </c>
      <c r="G47" s="152">
        <f t="shared" si="6"/>
        <v>0.51560000000000006</v>
      </c>
      <c r="H47" s="96"/>
      <c r="J47" s="103"/>
    </row>
    <row r="48" spans="1:11">
      <c r="A48" s="6"/>
      <c r="B48" s="102" t="s">
        <v>235</v>
      </c>
      <c r="C48" s="57"/>
      <c r="D48" s="57">
        <f>+'Balance Tributario dic 2014'!H88+'Balance Tributario dic 2014'!H96</f>
        <v>11678628</v>
      </c>
      <c r="E48" s="57">
        <v>11348628</v>
      </c>
      <c r="F48" s="57">
        <f t="shared" si="7"/>
        <v>330000</v>
      </c>
      <c r="G48" s="152">
        <f t="shared" si="6"/>
        <v>2.9078404896168975E-2</v>
      </c>
      <c r="H48" s="96"/>
      <c r="J48" s="103"/>
    </row>
    <row r="49" spans="2:10" ht="13.5" customHeight="1">
      <c r="B49" s="102" t="s">
        <v>257</v>
      </c>
      <c r="C49" s="57"/>
      <c r="D49" s="104">
        <f>+'Balance Tributario dic 2014'!H53</f>
        <v>99000</v>
      </c>
      <c r="E49" s="57">
        <v>90000</v>
      </c>
      <c r="F49" s="57">
        <f t="shared" si="7"/>
        <v>9000</v>
      </c>
      <c r="G49" s="152">
        <f t="shared" si="6"/>
        <v>0.10000000000000009</v>
      </c>
      <c r="H49" s="96"/>
      <c r="J49" s="103"/>
    </row>
    <row r="50" spans="2:10">
      <c r="B50" s="23" t="s">
        <v>12</v>
      </c>
      <c r="C50" s="57"/>
      <c r="D50" s="57">
        <f>'Balance Tributario dic 2014'!H72</f>
        <v>4711113</v>
      </c>
      <c r="E50" s="57">
        <v>4544445</v>
      </c>
      <c r="F50" s="57">
        <f t="shared" si="7"/>
        <v>166668</v>
      </c>
      <c r="G50" s="152">
        <f t="shared" si="6"/>
        <v>3.6675105540940667E-2</v>
      </c>
      <c r="H50" s="96"/>
      <c r="J50" s="103"/>
    </row>
    <row r="51" spans="2:10" ht="13.5" thickBot="1">
      <c r="B51" s="23"/>
      <c r="C51" s="57" t="s">
        <v>68</v>
      </c>
      <c r="D51" s="70">
        <f>SUM(D46:D50)</f>
        <v>72974968</v>
      </c>
      <c r="E51" s="70">
        <f>SUM(E46:E50)</f>
        <v>66087168</v>
      </c>
      <c r="F51" s="70">
        <f>SUM(F46:F50)</f>
        <v>6887800</v>
      </c>
      <c r="G51" s="154">
        <f t="shared" si="6"/>
        <v>0.10422295596022524</v>
      </c>
      <c r="H51" s="96"/>
    </row>
    <row r="52" spans="2:10" ht="25.5" customHeight="1" thickTop="1">
      <c r="B52" s="100"/>
      <c r="C52" s="101"/>
      <c r="D52" s="101"/>
      <c r="E52" s="101"/>
      <c r="F52" s="101"/>
      <c r="G52" s="163"/>
      <c r="H52" s="182"/>
      <c r="I52" s="180" t="s">
        <v>365</v>
      </c>
    </row>
    <row r="53" spans="2:10" ht="15" customHeight="1">
      <c r="B53" s="23"/>
      <c r="C53" s="57"/>
      <c r="D53" s="57"/>
      <c r="E53" s="57"/>
      <c r="F53" s="57"/>
      <c r="G53" s="2"/>
      <c r="H53" s="2"/>
      <c r="I53" s="125"/>
    </row>
    <row r="54" spans="2:10" ht="16.5" customHeight="1">
      <c r="B54" s="24" t="s">
        <v>32</v>
      </c>
      <c r="C54" s="57"/>
      <c r="D54" s="57"/>
      <c r="E54" s="57"/>
      <c r="F54" s="57"/>
      <c r="G54" s="152"/>
      <c r="H54" s="96"/>
    </row>
    <row r="55" spans="2:10">
      <c r="B55" s="23" t="s">
        <v>6</v>
      </c>
      <c r="C55" s="57"/>
      <c r="D55" s="57">
        <f>+'Balance Tributario dic 2014'!H55</f>
        <v>449700</v>
      </c>
      <c r="E55" s="57">
        <v>324729</v>
      </c>
      <c r="F55" s="57">
        <f>+D55-E55</f>
        <v>124971</v>
      </c>
      <c r="G55" s="152">
        <f t="shared" ref="G55:G60" si="8">(+D55/E55)-1</f>
        <v>0.38484705708452283</v>
      </c>
      <c r="H55" s="96"/>
    </row>
    <row r="56" spans="2:10">
      <c r="B56" s="23" t="s">
        <v>7</v>
      </c>
      <c r="C56" s="57"/>
      <c r="D56" s="57">
        <f>+'Balance Tributario dic 2014'!H56</f>
        <v>3170900</v>
      </c>
      <c r="E56" s="57">
        <v>3168850</v>
      </c>
      <c r="F56" s="57">
        <f t="shared" ref="F56:F59" si="9">+D56-E56</f>
        <v>2050</v>
      </c>
      <c r="G56" s="152">
        <f t="shared" si="8"/>
        <v>6.4692238509245215E-4</v>
      </c>
      <c r="H56" s="96"/>
    </row>
    <row r="57" spans="2:10">
      <c r="B57" s="102" t="s">
        <v>234</v>
      </c>
      <c r="C57" s="57"/>
      <c r="D57" s="57">
        <f>+'Balance Tributario dic 2014'!H57+'Balance Tributario dic 2014'!H60+'Balance Tributario dic 2014'!H61</f>
        <v>5116152</v>
      </c>
      <c r="E57" s="57">
        <v>5337542</v>
      </c>
      <c r="F57" s="57">
        <f t="shared" si="9"/>
        <v>-221390</v>
      </c>
      <c r="G57" s="152">
        <f t="shared" si="8"/>
        <v>-4.1477893757088991E-2</v>
      </c>
      <c r="H57" s="96"/>
      <c r="J57" s="103"/>
    </row>
    <row r="58" spans="2:10">
      <c r="B58" s="23" t="s">
        <v>91</v>
      </c>
      <c r="C58" s="57"/>
      <c r="D58" s="57">
        <f>+'Balance Tributario dic 2014'!H58</f>
        <v>3077936</v>
      </c>
      <c r="E58" s="57">
        <v>3169559</v>
      </c>
      <c r="F58" s="57">
        <f t="shared" si="9"/>
        <v>-91623</v>
      </c>
      <c r="G58" s="152">
        <f t="shared" si="8"/>
        <v>-2.8907176045626537E-2</v>
      </c>
      <c r="H58" s="96"/>
      <c r="J58" s="103"/>
    </row>
    <row r="59" spans="2:10">
      <c r="B59" s="23" t="s">
        <v>8</v>
      </c>
      <c r="C59" s="57"/>
      <c r="D59" s="57">
        <f>+'Balance Tributario dic 2014'!H59</f>
        <v>1318909</v>
      </c>
      <c r="E59" s="57">
        <v>1274270</v>
      </c>
      <c r="F59" s="57">
        <f t="shared" si="9"/>
        <v>44639</v>
      </c>
      <c r="G59" s="152">
        <f t="shared" si="8"/>
        <v>3.503103737826363E-2</v>
      </c>
      <c r="H59" s="96"/>
    </row>
    <row r="60" spans="2:10" ht="13.5" thickBot="1">
      <c r="B60" s="23"/>
      <c r="C60" s="57" t="s">
        <v>68</v>
      </c>
      <c r="D60" s="70">
        <f>SUM(D55:D59)</f>
        <v>13133597</v>
      </c>
      <c r="E60" s="70">
        <f>SUM(E55:E59)</f>
        <v>13274950</v>
      </c>
      <c r="F60" s="70">
        <f>SUM(F55:F59)</f>
        <v>-141353</v>
      </c>
      <c r="G60" s="152">
        <f t="shared" si="8"/>
        <v>-1.064810036949293E-2</v>
      </c>
      <c r="H60" s="96"/>
    </row>
    <row r="61" spans="2:10" ht="15.75" customHeight="1" thickTop="1">
      <c r="B61" s="24" t="s">
        <v>30</v>
      </c>
      <c r="C61" s="57"/>
      <c r="D61" s="57"/>
      <c r="E61" s="57"/>
      <c r="F61" s="57"/>
      <c r="G61" s="152"/>
      <c r="H61" s="96"/>
    </row>
    <row r="62" spans="2:10" ht="12.75" customHeight="1">
      <c r="B62" s="23" t="s">
        <v>195</v>
      </c>
      <c r="C62" s="57"/>
      <c r="D62" s="57">
        <f>+'Balance Tributario dic 2014'!H84</f>
        <v>3164823</v>
      </c>
      <c r="E62" s="57">
        <v>1826802</v>
      </c>
      <c r="F62" s="57">
        <f t="shared" ref="F62:F76" si="10">+D62-E62</f>
        <v>1338021</v>
      </c>
      <c r="G62" s="152">
        <f t="shared" ref="G62:G67" si="11">(+D62/E62)-1</f>
        <v>0.73243898353516146</v>
      </c>
      <c r="H62" s="96"/>
      <c r="I62" s="2"/>
    </row>
    <row r="63" spans="2:10" ht="12.75" customHeight="1">
      <c r="B63" s="23" t="s">
        <v>33</v>
      </c>
      <c r="C63" s="57"/>
      <c r="D63" s="57">
        <f>+'Balance Tributario dic 2014'!H62</f>
        <v>692474</v>
      </c>
      <c r="E63" s="57">
        <v>918608</v>
      </c>
      <c r="F63" s="57">
        <f t="shared" si="10"/>
        <v>-226134</v>
      </c>
      <c r="G63" s="152">
        <f t="shared" si="11"/>
        <v>-0.24617029244247823</v>
      </c>
      <c r="H63" s="96"/>
      <c r="I63" s="2"/>
    </row>
    <row r="64" spans="2:10" ht="12.75" customHeight="1">
      <c r="B64" s="23" t="s">
        <v>9</v>
      </c>
      <c r="C64" s="57"/>
      <c r="D64" s="57">
        <f>+'Balance Tributario dic 2014'!H63+'Balance Tributario dic 2014'!H73</f>
        <v>5376475</v>
      </c>
      <c r="E64" s="57">
        <v>5800605</v>
      </c>
      <c r="F64" s="57">
        <f t="shared" si="10"/>
        <v>-424130</v>
      </c>
      <c r="G64" s="152">
        <f t="shared" si="11"/>
        <v>-7.3118235080651073E-2</v>
      </c>
      <c r="H64" s="96"/>
      <c r="I64" s="2"/>
    </row>
    <row r="65" spans="2:10" ht="12.75" customHeight="1">
      <c r="B65" s="23" t="s">
        <v>34</v>
      </c>
      <c r="C65" s="57"/>
      <c r="D65" s="57">
        <f>+'Balance Tributario dic 2014'!H64</f>
        <v>1479121</v>
      </c>
      <c r="E65" s="57">
        <v>1116478</v>
      </c>
      <c r="F65" s="57">
        <f t="shared" si="10"/>
        <v>362643</v>
      </c>
      <c r="G65" s="152">
        <f t="shared" si="11"/>
        <v>0.3248098036862348</v>
      </c>
      <c r="H65" s="96"/>
      <c r="I65" s="2"/>
    </row>
    <row r="66" spans="2:10" ht="12.75" customHeight="1">
      <c r="B66" s="23" t="s">
        <v>35</v>
      </c>
      <c r="C66" s="57"/>
      <c r="D66" s="57">
        <f>+'Balance Tributario dic 2014'!H65</f>
        <v>763474</v>
      </c>
      <c r="E66" s="57">
        <v>321657</v>
      </c>
      <c r="F66" s="57">
        <f t="shared" si="10"/>
        <v>441817</v>
      </c>
      <c r="G66" s="152">
        <f t="shared" si="11"/>
        <v>1.3735656304697241</v>
      </c>
      <c r="H66" s="96"/>
      <c r="I66" s="2"/>
    </row>
    <row r="67" spans="2:10" ht="12.75" customHeight="1">
      <c r="B67" s="102" t="s">
        <v>351</v>
      </c>
      <c r="C67" s="57"/>
      <c r="D67" s="57">
        <f>+'Balance Tributario dic 2014'!H102</f>
        <v>1911030</v>
      </c>
      <c r="E67" s="57">
        <v>7741000</v>
      </c>
      <c r="F67" s="57">
        <f t="shared" si="10"/>
        <v>-5829970</v>
      </c>
      <c r="G67" s="152">
        <f t="shared" si="11"/>
        <v>-0.75312879472936312</v>
      </c>
      <c r="H67" s="96"/>
      <c r="I67" s="2"/>
    </row>
    <row r="68" spans="2:10" ht="12.75" customHeight="1">
      <c r="B68" s="23" t="s">
        <v>36</v>
      </c>
      <c r="C68" s="57"/>
      <c r="D68" s="57">
        <f>+'Balance Tributario dic 2014'!H66</f>
        <v>1321767</v>
      </c>
      <c r="E68" s="57">
        <v>1771498</v>
      </c>
      <c r="F68" s="57">
        <f t="shared" si="10"/>
        <v>-449731</v>
      </c>
      <c r="G68" s="152">
        <f t="shared" ref="G68:G77" si="12">(+D68/E68)-1</f>
        <v>-0.25387045314191714</v>
      </c>
      <c r="H68" s="96"/>
      <c r="I68" s="2"/>
    </row>
    <row r="69" spans="2:10" ht="12.75" customHeight="1">
      <c r="B69" s="23" t="s">
        <v>10</v>
      </c>
      <c r="C69" s="23"/>
      <c r="D69" s="57">
        <f>+'Balance Tributario dic 2014'!H67</f>
        <v>826172</v>
      </c>
      <c r="E69" s="57">
        <v>727502</v>
      </c>
      <c r="F69" s="57">
        <f t="shared" si="10"/>
        <v>98670</v>
      </c>
      <c r="G69" s="152">
        <f t="shared" si="12"/>
        <v>0.13562849311754466</v>
      </c>
      <c r="H69" s="96"/>
      <c r="I69" s="2"/>
    </row>
    <row r="70" spans="2:10" ht="12.75" customHeight="1">
      <c r="B70" s="138" t="s">
        <v>37</v>
      </c>
      <c r="C70" s="23"/>
      <c r="D70" s="57">
        <f>+'Balance Tributario dic 2014'!H68</f>
        <v>118500</v>
      </c>
      <c r="E70" s="57">
        <v>118500</v>
      </c>
      <c r="F70" s="57">
        <f t="shared" si="10"/>
        <v>0</v>
      </c>
      <c r="G70" s="152">
        <f t="shared" si="12"/>
        <v>0</v>
      </c>
      <c r="H70" s="96"/>
      <c r="I70" s="2"/>
    </row>
    <row r="71" spans="2:10" ht="12.75" customHeight="1">
      <c r="B71" s="138" t="s">
        <v>38</v>
      </c>
      <c r="C71" s="23"/>
      <c r="D71" s="57">
        <f>+'Balance Tributario dic 2014'!H69</f>
        <v>3973500</v>
      </c>
      <c r="E71" s="57">
        <v>4166000</v>
      </c>
      <c r="F71" s="57">
        <f t="shared" si="10"/>
        <v>-192500</v>
      </c>
      <c r="G71" s="152">
        <f t="shared" si="12"/>
        <v>-4.6207393182909229E-2</v>
      </c>
      <c r="H71" s="96"/>
      <c r="I71" s="2"/>
    </row>
    <row r="72" spans="2:10" ht="12.75" customHeight="1">
      <c r="B72" s="139" t="s">
        <v>210</v>
      </c>
      <c r="C72" s="23"/>
      <c r="D72" s="57">
        <v>0</v>
      </c>
      <c r="E72" s="57">
        <v>11308200</v>
      </c>
      <c r="F72" s="57">
        <f t="shared" si="10"/>
        <v>-11308200</v>
      </c>
      <c r="G72" s="152">
        <f t="shared" si="12"/>
        <v>-1</v>
      </c>
      <c r="H72" s="96"/>
      <c r="I72" s="2"/>
      <c r="J72" s="103"/>
    </row>
    <row r="73" spans="2:10" ht="12.75" customHeight="1">
      <c r="B73" s="138" t="s">
        <v>39</v>
      </c>
      <c r="C73" s="23"/>
      <c r="D73" s="57">
        <f>+'Balance Tributario dic 2014'!H70</f>
        <v>139550</v>
      </c>
      <c r="E73" s="57">
        <v>67800</v>
      </c>
      <c r="F73" s="57">
        <f t="shared" si="10"/>
        <v>71750</v>
      </c>
      <c r="G73" s="152">
        <f t="shared" si="12"/>
        <v>1.058259587020649</v>
      </c>
      <c r="H73" s="96"/>
      <c r="I73" s="2"/>
    </row>
    <row r="74" spans="2:10" ht="12.75" customHeight="1">
      <c r="B74" s="138" t="s">
        <v>11</v>
      </c>
      <c r="C74" s="23"/>
      <c r="D74" s="57">
        <f>+'Balance Tributario dic 2014'!H71</f>
        <v>387223</v>
      </c>
      <c r="E74" s="57">
        <v>379981</v>
      </c>
      <c r="F74" s="57">
        <f t="shared" si="10"/>
        <v>7242</v>
      </c>
      <c r="G74" s="152">
        <f t="shared" si="12"/>
        <v>1.9058847679226165E-2</v>
      </c>
      <c r="H74" s="96"/>
      <c r="I74" s="2"/>
    </row>
    <row r="75" spans="2:10" ht="12.75" customHeight="1">
      <c r="B75" s="139" t="s">
        <v>359</v>
      </c>
      <c r="C75" s="23"/>
      <c r="D75" s="57">
        <f>+'Balance Tributario dic 2014'!H74</f>
        <v>12494586</v>
      </c>
      <c r="E75" s="57"/>
      <c r="F75" s="57"/>
      <c r="G75" s="152"/>
      <c r="H75" s="96"/>
      <c r="I75" s="2"/>
    </row>
    <row r="76" spans="2:10" ht="12.75" customHeight="1">
      <c r="B76" s="138" t="s">
        <v>13</v>
      </c>
      <c r="C76" s="23"/>
      <c r="D76" s="57">
        <f>+'Balance Tributario dic 2014'!H87</f>
        <v>4425440</v>
      </c>
      <c r="E76" s="57">
        <v>619752</v>
      </c>
      <c r="F76" s="57">
        <f t="shared" si="10"/>
        <v>3805688</v>
      </c>
      <c r="G76" s="152">
        <f t="shared" si="12"/>
        <v>6.1406627166995831</v>
      </c>
      <c r="H76" s="96"/>
      <c r="I76" s="2"/>
    </row>
    <row r="77" spans="2:10" ht="13.5" thickBot="1">
      <c r="B77" s="138"/>
      <c r="C77" s="23" t="s">
        <v>68</v>
      </c>
      <c r="D77" s="70">
        <f>SUM(D62:D76)</f>
        <v>37074135</v>
      </c>
      <c r="E77" s="70">
        <f>SUM(E62:E76)</f>
        <v>36884383</v>
      </c>
      <c r="F77" s="70">
        <f>SUM(F62:F76)</f>
        <v>-12304834</v>
      </c>
      <c r="G77" s="154">
        <f t="shared" si="12"/>
        <v>5.1445079073166866E-3</v>
      </c>
      <c r="H77" s="96"/>
      <c r="I77" s="2"/>
    </row>
    <row r="78" spans="2:10" ht="13.5" thickTop="1">
      <c r="B78" s="138"/>
      <c r="C78" s="23"/>
      <c r="D78" s="57"/>
      <c r="E78" s="57"/>
      <c r="F78" s="57"/>
      <c r="G78" s="152"/>
      <c r="H78" s="96"/>
      <c r="I78" s="2"/>
    </row>
    <row r="79" spans="2:10" ht="17.25" customHeight="1">
      <c r="B79" s="140" t="s">
        <v>40</v>
      </c>
      <c r="C79" s="23"/>
      <c r="D79" s="57"/>
      <c r="E79" s="54"/>
      <c r="F79" s="54"/>
      <c r="G79" s="152"/>
      <c r="H79" s="96"/>
      <c r="I79" s="2"/>
    </row>
    <row r="80" spans="2:10">
      <c r="B80" s="138" t="s">
        <v>41</v>
      </c>
      <c r="C80" s="23"/>
      <c r="D80" s="57">
        <f>+'Balance Tributario dic 2014'!H75</f>
        <v>454600</v>
      </c>
      <c r="E80" s="57">
        <v>3023917</v>
      </c>
      <c r="F80" s="57">
        <f t="shared" ref="F80:F84" si="13">+D80-E80</f>
        <v>-2569317</v>
      </c>
      <c r="G80" s="152">
        <f t="shared" ref="G80:G85" si="14">(+D80/E80)-1</f>
        <v>-0.84966518591614781</v>
      </c>
      <c r="H80" s="96"/>
      <c r="I80" s="2"/>
    </row>
    <row r="81" spans="2:11">
      <c r="B81" s="139" t="s">
        <v>300</v>
      </c>
      <c r="C81" s="23"/>
      <c r="D81" s="57">
        <f>+'Balance Tributario dic 2014'!H80</f>
        <v>49948050</v>
      </c>
      <c r="E81" s="57">
        <v>5641800</v>
      </c>
      <c r="F81" s="57">
        <f t="shared" si="13"/>
        <v>44306250</v>
      </c>
      <c r="G81" s="152">
        <f t="shared" si="14"/>
        <v>7.8532117409337445</v>
      </c>
      <c r="H81" s="96"/>
      <c r="I81" s="2"/>
    </row>
    <row r="82" spans="2:11" ht="12.75" customHeight="1">
      <c r="B82" s="138" t="s">
        <v>42</v>
      </c>
      <c r="C82" s="23"/>
      <c r="D82" s="57">
        <f>+'Balance Tributario dic 2014'!H76+'Balance Tributario dic 2014'!H77</f>
        <v>515107</v>
      </c>
      <c r="E82" s="57">
        <v>356702</v>
      </c>
      <c r="F82" s="57">
        <f t="shared" si="13"/>
        <v>158405</v>
      </c>
      <c r="G82" s="152">
        <f t="shared" si="14"/>
        <v>0.44408217503686553</v>
      </c>
      <c r="H82" s="96"/>
      <c r="I82" s="2"/>
    </row>
    <row r="83" spans="2:11" ht="12.75" customHeight="1">
      <c r="B83" s="139" t="s">
        <v>350</v>
      </c>
      <c r="C83" s="23"/>
      <c r="D83" s="57">
        <f>+'Balance Tributario dic 2014'!H78</f>
        <v>7910692</v>
      </c>
      <c r="E83" s="57">
        <v>16930889</v>
      </c>
      <c r="F83" s="57">
        <f t="shared" si="13"/>
        <v>-9020197</v>
      </c>
      <c r="G83" s="152">
        <f t="shared" si="14"/>
        <v>-0.53276570415174307</v>
      </c>
      <c r="H83" s="96"/>
      <c r="I83" s="2"/>
      <c r="J83" s="103"/>
    </row>
    <row r="84" spans="2:11" ht="12.75" customHeight="1">
      <c r="B84" s="139" t="s">
        <v>349</v>
      </c>
      <c r="C84" s="23"/>
      <c r="D84" s="57">
        <f>+'Balance Tributario dic 2014'!H79</f>
        <v>2614296</v>
      </c>
      <c r="E84" s="57">
        <v>0</v>
      </c>
      <c r="F84" s="57">
        <f t="shared" si="13"/>
        <v>2614296</v>
      </c>
      <c r="G84" s="152">
        <v>1</v>
      </c>
      <c r="H84" s="96"/>
      <c r="I84" s="2"/>
      <c r="J84" s="103"/>
    </row>
    <row r="85" spans="2:11" ht="13.5" thickBot="1">
      <c r="B85" s="138"/>
      <c r="C85" s="23" t="s">
        <v>68</v>
      </c>
      <c r="D85" s="70">
        <f>SUM(D80:D84)</f>
        <v>61442745</v>
      </c>
      <c r="E85" s="70">
        <f>SUM(E80:E84)</f>
        <v>25953308</v>
      </c>
      <c r="F85" s="70">
        <f>SUM(F80:F84)</f>
        <v>35489437</v>
      </c>
      <c r="G85" s="154">
        <f t="shared" si="14"/>
        <v>1.3674340473283793</v>
      </c>
      <c r="H85" s="96"/>
      <c r="I85" s="2"/>
    </row>
    <row r="86" spans="2:11" ht="13.5" thickTop="1">
      <c r="B86" s="138"/>
      <c r="C86" s="23"/>
      <c r="D86" s="57"/>
      <c r="E86" s="57"/>
      <c r="F86" s="23"/>
      <c r="G86" s="152"/>
      <c r="H86" s="96"/>
      <c r="I86" s="2"/>
    </row>
    <row r="87" spans="2:11">
      <c r="B87" s="140" t="s">
        <v>255</v>
      </c>
      <c r="C87" s="23"/>
      <c r="D87" s="57"/>
      <c r="E87" s="57"/>
      <c r="F87" s="23"/>
      <c r="G87" s="152"/>
      <c r="H87" s="96"/>
      <c r="I87" s="2"/>
    </row>
    <row r="88" spans="2:11">
      <c r="B88" s="139" t="s">
        <v>254</v>
      </c>
      <c r="C88" s="23"/>
      <c r="D88" s="2">
        <v>0</v>
      </c>
      <c r="E88" s="57">
        <v>5500000</v>
      </c>
      <c r="F88" s="57">
        <f t="shared" ref="F88" si="15">+D88-E88</f>
        <v>-5500000</v>
      </c>
      <c r="G88" s="152">
        <v>0</v>
      </c>
      <c r="H88" s="96"/>
      <c r="I88" s="2"/>
    </row>
    <row r="89" spans="2:11" ht="13.5" thickBot="1">
      <c r="B89" s="139"/>
      <c r="C89" s="23" t="s">
        <v>68</v>
      </c>
      <c r="D89" s="70">
        <v>0</v>
      </c>
      <c r="E89" s="70">
        <f>SUM(E88:E88)</f>
        <v>5500000</v>
      </c>
      <c r="F89" s="70">
        <f>SUM(F88:F88)</f>
        <v>-5500000</v>
      </c>
      <c r="G89" s="152">
        <v>1</v>
      </c>
      <c r="H89" s="96"/>
      <c r="I89" s="2"/>
    </row>
    <row r="90" spans="2:11" ht="13.5" thickTop="1">
      <c r="B90" s="138"/>
      <c r="C90" s="23"/>
      <c r="D90" s="57"/>
      <c r="E90" s="57"/>
      <c r="F90" s="23"/>
      <c r="G90" s="152"/>
      <c r="H90" s="96"/>
      <c r="I90" s="2"/>
    </row>
    <row r="91" spans="2:11" ht="15.75" customHeight="1">
      <c r="B91" s="140" t="s">
        <v>43</v>
      </c>
      <c r="C91" s="23"/>
      <c r="D91" s="57"/>
      <c r="E91" s="57"/>
      <c r="F91" s="57"/>
      <c r="G91" s="152"/>
      <c r="H91" s="96"/>
      <c r="I91" s="2"/>
    </row>
    <row r="92" spans="2:11">
      <c r="B92" s="138" t="s">
        <v>84</v>
      </c>
      <c r="C92" s="23"/>
      <c r="D92" s="57">
        <f>+'Balance Tributario dic 2014'!H99</f>
        <v>341658</v>
      </c>
      <c r="E92" s="57">
        <v>323633</v>
      </c>
      <c r="F92" s="57">
        <f t="shared" ref="F92" si="16">+D92-E92</f>
        <v>18025</v>
      </c>
      <c r="G92" s="152">
        <f>(+D92/E92)-1</f>
        <v>5.5695803579981051E-2</v>
      </c>
      <c r="H92" s="96"/>
      <c r="I92" s="2"/>
    </row>
    <row r="93" spans="2:11" ht="13.5" thickBot="1">
      <c r="B93" s="138"/>
      <c r="C93" s="23" t="s">
        <v>68</v>
      </c>
      <c r="D93" s="70">
        <f>SUM(D92:D92)</f>
        <v>341658</v>
      </c>
      <c r="E93" s="70">
        <f>SUM(E92:E92)</f>
        <v>323633</v>
      </c>
      <c r="F93" s="70">
        <f>SUM(F92:F92)</f>
        <v>18025</v>
      </c>
      <c r="G93" s="154">
        <f>(+D93/E93)-1</f>
        <v>5.5695803579981051E-2</v>
      </c>
      <c r="H93" s="96"/>
      <c r="I93" s="2"/>
    </row>
    <row r="94" spans="2:11" ht="13.5" thickTop="1">
      <c r="B94" s="138"/>
      <c r="C94" s="23"/>
      <c r="D94" s="57"/>
      <c r="E94" s="57"/>
      <c r="F94" s="23"/>
      <c r="G94" s="152"/>
      <c r="H94" s="96"/>
      <c r="I94" s="2"/>
    </row>
    <row r="95" spans="2:11" ht="17.25" customHeight="1">
      <c r="B95" s="140" t="s">
        <v>241</v>
      </c>
      <c r="C95" s="23"/>
      <c r="D95" s="57"/>
      <c r="E95" s="57"/>
      <c r="F95" s="57"/>
      <c r="G95" s="152"/>
      <c r="H95" s="96"/>
      <c r="I95" s="2"/>
    </row>
    <row r="96" spans="2:11">
      <c r="B96" s="138" t="s">
        <v>44</v>
      </c>
      <c r="C96" s="23"/>
      <c r="D96" s="57">
        <f>+'Balance Tributario dic 2014'!H81+'Balance Tributario dic 2014'!H89</f>
        <v>21316773</v>
      </c>
      <c r="E96" s="57">
        <v>26356690</v>
      </c>
      <c r="F96" s="57">
        <f t="shared" ref="F96:F101" si="17">+D96-E96</f>
        <v>-5039917</v>
      </c>
      <c r="G96" s="152">
        <f>(+D96/E96)-1</f>
        <v>-0.19121964859775642</v>
      </c>
      <c r="H96" s="96" t="s">
        <v>280</v>
      </c>
      <c r="I96" s="2">
        <v>31</v>
      </c>
      <c r="J96" s="160"/>
      <c r="K96" s="160"/>
    </row>
    <row r="97" spans="1:11">
      <c r="B97" s="139" t="s">
        <v>187</v>
      </c>
      <c r="C97" s="102"/>
      <c r="D97" s="57">
        <f>+'Balance Tributario dic 2014'!H83</f>
        <v>16564662</v>
      </c>
      <c r="E97" s="57">
        <v>16734129</v>
      </c>
      <c r="F97" s="57">
        <f t="shared" si="17"/>
        <v>-169467</v>
      </c>
      <c r="G97" s="152">
        <f>(+D97/E97)-1</f>
        <v>-1.0127028421975215E-2</v>
      </c>
      <c r="H97" s="96"/>
      <c r="I97" s="2"/>
    </row>
    <row r="98" spans="1:11">
      <c r="B98" s="139" t="s">
        <v>208</v>
      </c>
      <c r="C98" s="102"/>
      <c r="D98" s="57">
        <f>'Balance Tributario dic 2014'!H85</f>
        <v>2765215</v>
      </c>
      <c r="E98" s="57">
        <v>2873191</v>
      </c>
      <c r="F98" s="57">
        <f t="shared" si="17"/>
        <v>-107976</v>
      </c>
      <c r="G98" s="152">
        <f>(+D98/E98)-1</f>
        <v>-3.7580515879382936E-2</v>
      </c>
      <c r="H98" s="96"/>
      <c r="I98" s="2"/>
    </row>
    <row r="99" spans="1:11">
      <c r="B99" s="139" t="s">
        <v>302</v>
      </c>
      <c r="C99" s="23"/>
      <c r="D99" s="57">
        <f>'Balance Tributario dic 2014'!H82</f>
        <v>960000</v>
      </c>
      <c r="E99" s="57">
        <v>0</v>
      </c>
      <c r="F99" s="57">
        <f t="shared" si="17"/>
        <v>960000</v>
      </c>
      <c r="G99" s="152">
        <v>1</v>
      </c>
      <c r="H99" s="96"/>
      <c r="I99" s="2"/>
      <c r="K99" s="3"/>
    </row>
    <row r="100" spans="1:11">
      <c r="B100" s="139" t="s">
        <v>253</v>
      </c>
      <c r="C100" s="23"/>
      <c r="D100" s="57">
        <f>+'Balance Tributario dic 2014'!H86</f>
        <v>135000000</v>
      </c>
      <c r="E100" s="57">
        <v>5405693</v>
      </c>
      <c r="F100" s="57">
        <f t="shared" si="17"/>
        <v>129594307</v>
      </c>
      <c r="G100" s="152">
        <f>(+D100/E100)-1</f>
        <v>23.973671275819768</v>
      </c>
      <c r="H100" s="96">
        <v>4</v>
      </c>
      <c r="I100" s="2">
        <v>26</v>
      </c>
      <c r="K100" s="3"/>
    </row>
    <row r="101" spans="1:11">
      <c r="B101" s="139" t="s">
        <v>236</v>
      </c>
      <c r="C101" s="23"/>
      <c r="D101" s="57">
        <f>'Balance Tributario dic 2014'!H90</f>
        <v>1780000</v>
      </c>
      <c r="E101" s="57">
        <v>1967500</v>
      </c>
      <c r="F101" s="57">
        <f t="shared" si="17"/>
        <v>-187500</v>
      </c>
      <c r="G101" s="152">
        <f>(+D101/E101)-1</f>
        <v>-9.5298602287166467E-2</v>
      </c>
      <c r="H101" s="96"/>
    </row>
    <row r="102" spans="1:11" ht="14.25" customHeight="1" thickBot="1">
      <c r="B102" s="138"/>
      <c r="C102" s="23" t="s">
        <v>68</v>
      </c>
      <c r="D102" s="70">
        <f>SUM(D96:D101)</f>
        <v>178386650</v>
      </c>
      <c r="E102" s="70">
        <f>SUM(E96:E101)</f>
        <v>53337203</v>
      </c>
      <c r="F102" s="70">
        <f>SUM(F96:F101)</f>
        <v>125049447</v>
      </c>
      <c r="G102" s="154">
        <f>(+D102/E102)-1</f>
        <v>2.3445070226123406</v>
      </c>
      <c r="H102" s="96"/>
    </row>
    <row r="103" spans="1:11" ht="17.25" customHeight="1" thickTop="1">
      <c r="B103" s="2"/>
      <c r="C103" s="2"/>
      <c r="D103" s="2"/>
      <c r="E103" s="2"/>
      <c r="F103" s="2"/>
      <c r="G103" s="2"/>
      <c r="H103" s="2"/>
      <c r="I103" s="2"/>
    </row>
    <row r="104" spans="1:11">
      <c r="A104" s="6"/>
      <c r="B104" s="25"/>
      <c r="C104" s="21"/>
      <c r="D104" s="21"/>
      <c r="E104" s="21"/>
      <c r="F104" s="21"/>
      <c r="G104" s="152"/>
      <c r="H104" s="95"/>
    </row>
    <row r="105" spans="1:11" s="115" customFormat="1" ht="16.5" customHeight="1" thickBot="1">
      <c r="B105" s="141" t="s">
        <v>47</v>
      </c>
      <c r="C105" s="119"/>
      <c r="D105" s="120">
        <f>+D51+D60+D77+D85+D89+D93+D102</f>
        <v>363353753</v>
      </c>
      <c r="E105" s="120">
        <f t="shared" ref="E105:F105" si="18">+E51+E60+E77+E85+E89+E93+E102</f>
        <v>201360645</v>
      </c>
      <c r="F105" s="120">
        <f t="shared" si="18"/>
        <v>149498522</v>
      </c>
      <c r="G105" s="155">
        <f>(+D105/E105)-1</f>
        <v>0.80449239721098431</v>
      </c>
      <c r="H105" s="121"/>
      <c r="I105" s="114"/>
    </row>
    <row r="106" spans="1:11" s="115" customFormat="1" ht="16.5" customHeight="1" thickTop="1">
      <c r="B106" s="169"/>
      <c r="C106" s="170"/>
      <c r="D106" s="69"/>
      <c r="E106" s="69"/>
      <c r="F106" s="69"/>
      <c r="G106" s="171"/>
      <c r="H106" s="121"/>
      <c r="I106" s="114"/>
    </row>
    <row r="107" spans="1:11">
      <c r="A107" s="6"/>
      <c r="B107" s="187"/>
      <c r="C107" s="188"/>
      <c r="D107" s="189"/>
      <c r="E107" s="190"/>
      <c r="F107" s="187"/>
      <c r="G107" s="191"/>
      <c r="H107" s="192"/>
      <c r="I107" s="180" t="s">
        <v>366</v>
      </c>
    </row>
    <row r="108" spans="1:11" s="115" customFormat="1" ht="18" customHeight="1" thickBot="1">
      <c r="B108" s="183" t="s">
        <v>344</v>
      </c>
      <c r="C108" s="184"/>
      <c r="D108" s="185">
        <f>SUM(D41-D105)</f>
        <v>-70960964</v>
      </c>
      <c r="E108" s="185">
        <f>SUM(E41-E105)</f>
        <v>142832692</v>
      </c>
      <c r="F108" s="185">
        <f>SUM(F41-F105)</f>
        <v>-201299070</v>
      </c>
      <c r="G108" s="186">
        <f>(+D108/E108)-1</f>
        <v>-1.496811780317072</v>
      </c>
      <c r="H108" s="116"/>
      <c r="I108" s="114"/>
    </row>
    <row r="109" spans="1:11" ht="18" customHeight="1" thickTop="1">
      <c r="A109" s="6"/>
      <c r="B109" s="146"/>
      <c r="C109" s="32"/>
      <c r="D109" s="64"/>
      <c r="E109" s="64"/>
      <c r="F109" s="64"/>
      <c r="G109" s="152"/>
      <c r="H109" s="96"/>
    </row>
    <row r="110" spans="1:11">
      <c r="B110" s="25"/>
      <c r="C110" s="21"/>
      <c r="D110" s="21"/>
      <c r="E110" s="21"/>
      <c r="F110" s="21"/>
      <c r="G110" s="152"/>
      <c r="H110" s="96"/>
    </row>
    <row r="111" spans="1:11" ht="16.5" customHeight="1" thickBot="1">
      <c r="B111" s="134" t="s">
        <v>232</v>
      </c>
      <c r="C111" s="21"/>
      <c r="D111" s="21"/>
      <c r="E111" s="21"/>
      <c r="F111" s="21"/>
      <c r="G111" s="152"/>
      <c r="H111" s="96"/>
    </row>
    <row r="112" spans="1:11" ht="15.75" customHeight="1">
      <c r="B112" s="122" t="s">
        <v>243</v>
      </c>
      <c r="C112" s="21"/>
      <c r="D112" s="21">
        <f>+'Balance Tributario dic 2014'!H98</f>
        <v>21531325</v>
      </c>
      <c r="E112" s="21">
        <v>14091843</v>
      </c>
      <c r="F112" s="57">
        <f t="shared" ref="F112" si="19">+D112-E112</f>
        <v>7439482</v>
      </c>
      <c r="G112" s="152">
        <f>(+D112/E112)-1</f>
        <v>0.52792824898772994</v>
      </c>
      <c r="H112" s="96">
        <v>8</v>
      </c>
      <c r="I112" s="93">
        <v>28</v>
      </c>
    </row>
    <row r="113" spans="1:11" ht="15" customHeight="1" thickBot="1">
      <c r="B113" s="122" t="s">
        <v>233</v>
      </c>
      <c r="C113" s="21"/>
      <c r="D113" s="62">
        <f>SUM(D112:D112)</f>
        <v>21531325</v>
      </c>
      <c r="E113" s="62">
        <f>SUM(E112:E112)</f>
        <v>14091843</v>
      </c>
      <c r="F113" s="62">
        <f>SUM(F112:F112)</f>
        <v>7439482</v>
      </c>
      <c r="G113" s="154">
        <f>(+D113/E113)-1</f>
        <v>0.52792824898772994</v>
      </c>
      <c r="H113" s="96"/>
    </row>
    <row r="114" spans="1:11" ht="15" customHeight="1" thickTop="1">
      <c r="B114" s="122"/>
      <c r="C114" s="21"/>
      <c r="D114" s="64"/>
      <c r="E114" s="64"/>
      <c r="F114" s="21"/>
      <c r="G114" s="152"/>
      <c r="H114" s="96"/>
    </row>
    <row r="115" spans="1:11" ht="15" customHeight="1" thickBot="1">
      <c r="B115" s="134" t="s">
        <v>331</v>
      </c>
      <c r="C115" s="21"/>
      <c r="D115" s="64"/>
      <c r="E115" s="64"/>
      <c r="F115" s="21"/>
      <c r="G115" s="152"/>
      <c r="H115" s="96"/>
    </row>
    <row r="116" spans="1:11" ht="15" customHeight="1" thickBot="1">
      <c r="B116" s="122" t="s">
        <v>332</v>
      </c>
      <c r="C116" s="21"/>
      <c r="D116" s="21">
        <f>+'Balance Tributario dic 2014'!H103</f>
        <v>1018165</v>
      </c>
      <c r="E116" s="21">
        <v>0</v>
      </c>
      <c r="F116" s="57">
        <f t="shared" ref="F116" si="20">+D116-E116</f>
        <v>1018165</v>
      </c>
      <c r="G116" s="164">
        <v>1</v>
      </c>
      <c r="H116" s="96"/>
    </row>
    <row r="117" spans="1:11" ht="15" customHeight="1" thickTop="1" thickBot="1">
      <c r="B117" s="122" t="s">
        <v>333</v>
      </c>
      <c r="C117" s="21"/>
      <c r="D117" s="62">
        <f>SUM(D116:D116)</f>
        <v>1018165</v>
      </c>
      <c r="E117" s="62">
        <f>SUM(E116:E116)</f>
        <v>0</v>
      </c>
      <c r="F117" s="62">
        <f>SUM(F116:F116)</f>
        <v>1018165</v>
      </c>
      <c r="G117" s="154">
        <v>1</v>
      </c>
      <c r="H117" s="96"/>
    </row>
    <row r="118" spans="1:11" ht="15" customHeight="1" thickTop="1">
      <c r="B118" s="122"/>
      <c r="C118" s="21"/>
      <c r="D118" s="64"/>
      <c r="E118" s="64"/>
      <c r="F118" s="21"/>
      <c r="G118" s="152"/>
      <c r="H118" s="96"/>
    </row>
    <row r="119" spans="1:11" ht="15" customHeight="1">
      <c r="B119" s="122"/>
      <c r="C119" s="21"/>
      <c r="D119" s="64"/>
      <c r="E119" s="64"/>
      <c r="F119" s="21"/>
      <c r="G119" s="152"/>
      <c r="H119" s="96"/>
    </row>
    <row r="120" spans="1:11">
      <c r="A120" s="6"/>
      <c r="B120" s="49"/>
      <c r="C120" s="21"/>
      <c r="D120" s="21"/>
      <c r="E120" s="21"/>
      <c r="F120" s="21"/>
      <c r="G120" s="152"/>
      <c r="H120" s="96"/>
    </row>
    <row r="121" spans="1:11" s="117" customFormat="1" ht="18" customHeight="1" thickBot="1">
      <c r="B121" s="132" t="s">
        <v>191</v>
      </c>
      <c r="C121" s="118"/>
      <c r="D121" s="71">
        <f>+D105+D113+D117</f>
        <v>385903243</v>
      </c>
      <c r="E121" s="71">
        <f>+E105+E113+E117</f>
        <v>215452488</v>
      </c>
      <c r="F121" s="71">
        <f>+F105+F113+F117</f>
        <v>157956169</v>
      </c>
      <c r="G121" s="155">
        <f>(+D121/E121)-1</f>
        <v>0.79112920246249363</v>
      </c>
      <c r="H121" s="116"/>
      <c r="I121" s="114"/>
    </row>
    <row r="122" spans="1:11" ht="13.5" thickTop="1">
      <c r="A122" s="6"/>
      <c r="B122" s="49"/>
      <c r="C122" s="21"/>
      <c r="D122" s="21"/>
      <c r="E122" s="21"/>
      <c r="F122" s="21"/>
      <c r="G122" s="152"/>
      <c r="H122" s="96"/>
    </row>
    <row r="123" spans="1:11" s="31" customFormat="1" ht="18.75" customHeight="1" thickBot="1">
      <c r="A123" s="4"/>
      <c r="B123" s="132" t="s">
        <v>76</v>
      </c>
      <c r="C123" s="118"/>
      <c r="D123" s="71">
        <f>+D41-D121</f>
        <v>-93510454</v>
      </c>
      <c r="E123" s="71">
        <f>+E41-E121</f>
        <v>128740849</v>
      </c>
      <c r="F123" s="71">
        <f>+F41-F121</f>
        <v>-209756717</v>
      </c>
      <c r="G123" s="155">
        <f>(+D123/E123)-1</f>
        <v>-1.7263464139497791</v>
      </c>
      <c r="H123" s="96">
        <v>11</v>
      </c>
      <c r="I123" s="93">
        <v>29</v>
      </c>
    </row>
    <row r="124" spans="1:11" ht="13.5" thickTop="1">
      <c r="A124" s="6"/>
      <c r="B124" s="25"/>
      <c r="C124" s="21"/>
      <c r="D124" s="130">
        <v>0</v>
      </c>
      <c r="E124" s="21"/>
      <c r="F124" s="21"/>
      <c r="H124" s="95"/>
    </row>
    <row r="125" spans="1:11">
      <c r="B125" s="25"/>
      <c r="C125" s="21"/>
      <c r="D125" s="21"/>
      <c r="E125" s="21"/>
      <c r="F125" s="21"/>
      <c r="H125" s="125"/>
    </row>
    <row r="126" spans="1:11">
      <c r="B126" s="25"/>
      <c r="C126" s="21"/>
      <c r="E126" s="21"/>
      <c r="F126" s="21"/>
      <c r="H126" s="96"/>
      <c r="K126" s="131"/>
    </row>
    <row r="127" spans="1:11">
      <c r="B127" s="122"/>
      <c r="C127" s="21"/>
      <c r="D127" s="21"/>
      <c r="E127" s="21"/>
      <c r="F127" s="21"/>
      <c r="H127" s="96"/>
      <c r="K127" s="131"/>
    </row>
    <row r="128" spans="1:11">
      <c r="B128" s="122"/>
      <c r="C128" s="21"/>
      <c r="D128" s="21"/>
      <c r="E128" s="21"/>
      <c r="F128" s="21"/>
      <c r="H128" s="96"/>
      <c r="K128" s="131"/>
    </row>
    <row r="129" spans="1:11" ht="11.25" customHeight="1">
      <c r="B129" s="25"/>
      <c r="C129" s="21"/>
      <c r="D129" s="21"/>
      <c r="E129" s="21"/>
      <c r="F129" s="21"/>
      <c r="H129" s="96"/>
      <c r="K129" s="131"/>
    </row>
    <row r="130" spans="1:11">
      <c r="A130" s="6"/>
      <c r="B130" s="25"/>
      <c r="C130" s="21"/>
      <c r="D130" s="21"/>
      <c r="E130" s="21"/>
      <c r="F130" s="21"/>
      <c r="H130" s="96"/>
      <c r="K130" s="131"/>
    </row>
    <row r="131" spans="1:11" ht="10.5" customHeight="1">
      <c r="A131" s="6"/>
      <c r="B131" s="25"/>
      <c r="C131" s="21"/>
      <c r="D131" s="21"/>
      <c r="E131" s="21"/>
      <c r="F131" s="21"/>
      <c r="H131" s="96"/>
      <c r="I131" s="2"/>
    </row>
    <row r="132" spans="1:11" ht="10.5" customHeight="1">
      <c r="A132" s="6"/>
      <c r="B132" s="25"/>
      <c r="C132" s="21"/>
      <c r="D132" s="21"/>
      <c r="E132" s="21"/>
      <c r="F132" s="21"/>
      <c r="H132" s="96"/>
      <c r="I132" s="2"/>
    </row>
    <row r="133" spans="1:11">
      <c r="A133" s="7"/>
      <c r="B133" s="25"/>
      <c r="C133" s="21"/>
      <c r="D133" s="21"/>
      <c r="E133" s="21"/>
      <c r="F133" s="21"/>
      <c r="H133" s="96"/>
      <c r="I133" s="2"/>
    </row>
    <row r="134" spans="1:11">
      <c r="B134" s="25"/>
      <c r="C134" s="21"/>
      <c r="D134" s="21"/>
      <c r="E134" s="21"/>
      <c r="F134" s="21"/>
      <c r="H134" s="96"/>
      <c r="I134" s="2"/>
    </row>
    <row r="135" spans="1:11">
      <c r="B135" s="49"/>
      <c r="C135" s="21"/>
      <c r="D135" s="21"/>
      <c r="E135" s="27"/>
      <c r="F135" s="27"/>
      <c r="H135" s="96"/>
      <c r="I135" s="2"/>
    </row>
    <row r="136" spans="1:11">
      <c r="B136" s="25"/>
      <c r="C136" s="21"/>
      <c r="D136" s="21"/>
      <c r="E136" s="21"/>
      <c r="F136" s="21"/>
      <c r="H136" s="96"/>
      <c r="I136" s="2"/>
    </row>
    <row r="137" spans="1:11">
      <c r="B137" s="25"/>
      <c r="C137" s="21"/>
      <c r="D137" s="21"/>
      <c r="E137" s="21"/>
      <c r="F137" s="21"/>
      <c r="H137" s="96"/>
      <c r="I137" s="2"/>
    </row>
    <row r="138" spans="1:11">
      <c r="B138" s="25"/>
      <c r="C138" s="21"/>
      <c r="D138" s="21"/>
      <c r="E138" s="21"/>
      <c r="F138" s="21"/>
      <c r="H138" s="96"/>
      <c r="I138" s="2"/>
    </row>
    <row r="139" spans="1:11">
      <c r="B139" s="25"/>
      <c r="C139" s="21"/>
      <c r="D139" s="21"/>
      <c r="E139" s="21"/>
      <c r="F139" s="21"/>
      <c r="H139" s="96"/>
      <c r="I139" s="2"/>
    </row>
    <row r="140" spans="1:11">
      <c r="B140" s="25"/>
      <c r="C140" s="21"/>
      <c r="D140" s="21"/>
      <c r="E140" s="21"/>
      <c r="F140" s="21"/>
      <c r="H140" s="96"/>
      <c r="I140" s="2"/>
    </row>
    <row r="141" spans="1:11">
      <c r="B141" s="25"/>
      <c r="C141" s="21"/>
      <c r="D141" s="21"/>
      <c r="E141" s="21"/>
      <c r="F141" s="21"/>
      <c r="H141" s="96"/>
      <c r="I141" s="2"/>
    </row>
    <row r="142" spans="1:11">
      <c r="B142" s="25"/>
      <c r="C142" s="21"/>
      <c r="D142" s="21"/>
      <c r="E142" s="21"/>
      <c r="F142" s="21"/>
      <c r="H142" s="96"/>
      <c r="I142" s="2"/>
    </row>
    <row r="143" spans="1:11">
      <c r="B143" s="25"/>
      <c r="C143" s="21"/>
      <c r="D143" s="21"/>
      <c r="E143" s="21"/>
      <c r="F143" s="21"/>
      <c r="H143" s="96"/>
      <c r="I143" s="2"/>
    </row>
    <row r="144" spans="1:11">
      <c r="I144" s="2"/>
    </row>
    <row r="145" spans="2:9">
      <c r="I145" s="2"/>
    </row>
    <row r="146" spans="2:9">
      <c r="I146" s="2"/>
    </row>
    <row r="160" spans="2:9">
      <c r="B160" s="193"/>
      <c r="C160" s="194"/>
      <c r="D160" s="194"/>
      <c r="E160" s="194"/>
      <c r="F160" s="194"/>
      <c r="G160" s="195"/>
      <c r="H160" s="182"/>
      <c r="I160" s="180" t="s">
        <v>367</v>
      </c>
    </row>
  </sheetData>
  <mergeCells count="3">
    <mergeCell ref="B6:E6"/>
    <mergeCell ref="B5:E5"/>
    <mergeCell ref="F8:G8"/>
  </mergeCells>
  <phoneticPr fontId="38" type="noConversion"/>
  <pageMargins left="0.98425196850393704" right="0.19685039370078741" top="0.59055118110236227" bottom="0.59055118110236227" header="0" footer="0.59055118110236227"/>
  <pageSetup orientation="portrait" horizontalDpi="4294967295" verticalDpi="4294967295" r:id="rId1"/>
  <headerFooter alignWithMargins="0">
    <oddFooter xml:space="preserve">&amp;C&amp;"-,Normal"PICV Informe Económico 2014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134"/>
  <sheetViews>
    <sheetView topLeftCell="A21" zoomScaleNormal="100" workbookViewId="0">
      <selection activeCell="A55" sqref="A55"/>
    </sheetView>
  </sheetViews>
  <sheetFormatPr baseColWidth="10" defaultRowHeight="12.75"/>
  <cols>
    <col min="1" max="1" width="48.42578125" style="145" customWidth="1"/>
    <col min="2" max="9" width="13.7109375" style="145" customWidth="1"/>
    <col min="10" max="10" width="7.85546875" style="166" customWidth="1"/>
    <col min="11" max="16384" width="11.42578125" style="145"/>
  </cols>
  <sheetData>
    <row r="1" spans="1:10" ht="15">
      <c r="A1" s="174" t="s">
        <v>284</v>
      </c>
      <c r="B1" s="174"/>
      <c r="C1" s="174"/>
      <c r="D1" s="174"/>
      <c r="E1" s="174"/>
      <c r="F1" s="174"/>
      <c r="G1" s="174"/>
      <c r="H1" s="174"/>
      <c r="I1" s="174"/>
      <c r="J1" s="172"/>
    </row>
    <row r="2" spans="1:10" ht="15">
      <c r="A2" s="174" t="s">
        <v>97</v>
      </c>
      <c r="B2" s="174"/>
      <c r="C2" s="174"/>
      <c r="D2" s="174"/>
      <c r="E2" s="174"/>
      <c r="F2" s="174"/>
      <c r="G2" s="174"/>
      <c r="H2" s="174"/>
      <c r="I2" s="174"/>
      <c r="J2" s="172"/>
    </row>
    <row r="3" spans="1:10" ht="15">
      <c r="A3" s="174" t="s">
        <v>0</v>
      </c>
      <c r="B3" s="174"/>
      <c r="C3" s="174"/>
      <c r="D3" s="174"/>
      <c r="E3" s="174"/>
      <c r="F3" s="174"/>
      <c r="G3" s="174"/>
      <c r="H3" s="174"/>
      <c r="I3" s="174"/>
      <c r="J3" s="172"/>
    </row>
    <row r="4" spans="1:10" ht="15">
      <c r="A4" s="174" t="s">
        <v>98</v>
      </c>
      <c r="B4" s="174"/>
      <c r="C4" s="174"/>
      <c r="D4" s="174"/>
      <c r="E4" s="174"/>
      <c r="F4" s="174"/>
      <c r="G4" s="174"/>
      <c r="H4" s="174"/>
      <c r="I4" s="174"/>
      <c r="J4" s="172"/>
    </row>
    <row r="5" spans="1:10" ht="15">
      <c r="A5" s="174" t="s">
        <v>2</v>
      </c>
      <c r="B5" s="174"/>
      <c r="C5" s="174"/>
      <c r="D5" s="174"/>
      <c r="E5" s="174"/>
      <c r="F5" s="174"/>
      <c r="G5" s="174"/>
      <c r="H5" s="174"/>
      <c r="I5" s="174"/>
      <c r="J5" s="172"/>
    </row>
    <row r="6" spans="1:10" ht="15">
      <c r="A6" s="174" t="s">
        <v>4</v>
      </c>
      <c r="B6" s="174"/>
      <c r="C6" s="174"/>
      <c r="D6" s="174"/>
      <c r="E6" s="174"/>
      <c r="F6" s="174"/>
      <c r="G6" s="174"/>
      <c r="H6" s="174" t="s">
        <v>3</v>
      </c>
      <c r="I6" s="175">
        <v>42132</v>
      </c>
      <c r="J6" s="172"/>
    </row>
    <row r="8" spans="1:10" ht="15.75">
      <c r="A8" s="202" t="s">
        <v>1</v>
      </c>
      <c r="B8" s="202"/>
      <c r="C8" s="202"/>
      <c r="D8" s="202"/>
      <c r="E8" s="202"/>
      <c r="F8" s="202"/>
      <c r="G8" s="202"/>
      <c r="H8" s="202"/>
      <c r="I8" s="202"/>
      <c r="J8" s="172"/>
    </row>
    <row r="9" spans="1:10" ht="15">
      <c r="A9" s="204" t="s">
        <v>99</v>
      </c>
      <c r="B9" s="204"/>
      <c r="C9" s="204"/>
      <c r="D9" s="204"/>
      <c r="E9" s="204"/>
      <c r="F9" s="204"/>
      <c r="G9" s="204"/>
      <c r="H9" s="204"/>
      <c r="I9" s="204"/>
      <c r="J9" s="172"/>
    </row>
    <row r="10" spans="1:10" ht="15">
      <c r="A10" s="204" t="s">
        <v>295</v>
      </c>
      <c r="B10" s="204"/>
      <c r="C10" s="204"/>
      <c r="D10" s="204"/>
      <c r="E10" s="204"/>
      <c r="F10" s="204"/>
      <c r="G10" s="204"/>
      <c r="H10" s="204"/>
      <c r="I10" s="204"/>
      <c r="J10" s="172"/>
    </row>
    <row r="12" spans="1:10" ht="15">
      <c r="A12" s="176" t="s">
        <v>100</v>
      </c>
      <c r="B12" s="203" t="s">
        <v>101</v>
      </c>
      <c r="C12" s="203"/>
      <c r="D12" s="203" t="s">
        <v>102</v>
      </c>
      <c r="E12" s="203"/>
      <c r="F12" s="203" t="s">
        <v>103</v>
      </c>
      <c r="G12" s="203"/>
      <c r="H12" s="203" t="s">
        <v>104</v>
      </c>
      <c r="I12" s="203"/>
      <c r="J12" s="172"/>
    </row>
    <row r="13" spans="1:10" ht="15">
      <c r="A13" s="177"/>
      <c r="B13" s="178" t="s">
        <v>105</v>
      </c>
      <c r="C13" s="178" t="s">
        <v>106</v>
      </c>
      <c r="D13" s="178" t="s">
        <v>107</v>
      </c>
      <c r="E13" s="178" t="s">
        <v>108</v>
      </c>
      <c r="F13" s="178" t="s">
        <v>109</v>
      </c>
      <c r="G13" s="178" t="s">
        <v>110</v>
      </c>
      <c r="H13" s="178" t="s">
        <v>111</v>
      </c>
      <c r="I13" s="178" t="s">
        <v>112</v>
      </c>
      <c r="J13" s="172"/>
    </row>
    <row r="14" spans="1:10" ht="15">
      <c r="A14" s="177" t="s">
        <v>113</v>
      </c>
      <c r="B14" s="178">
        <v>5640272</v>
      </c>
      <c r="C14" s="178">
        <v>5640272</v>
      </c>
      <c r="D14" s="178">
        <v>0</v>
      </c>
      <c r="E14" s="178">
        <v>0</v>
      </c>
      <c r="F14" s="178">
        <v>0</v>
      </c>
      <c r="G14" s="178">
        <v>0</v>
      </c>
      <c r="H14" s="178">
        <v>0</v>
      </c>
      <c r="I14" s="178">
        <v>0</v>
      </c>
      <c r="J14" s="173"/>
    </row>
    <row r="15" spans="1:10" ht="15">
      <c r="A15" s="177" t="s">
        <v>189</v>
      </c>
      <c r="B15" s="178">
        <v>504729509</v>
      </c>
      <c r="C15" s="178">
        <v>453144588</v>
      </c>
      <c r="D15" s="178">
        <v>51584921</v>
      </c>
      <c r="E15" s="178">
        <v>0</v>
      </c>
      <c r="F15" s="178">
        <v>51584921</v>
      </c>
      <c r="G15" s="178">
        <v>0</v>
      </c>
      <c r="H15" s="178">
        <v>0</v>
      </c>
      <c r="I15" s="178">
        <v>0</v>
      </c>
      <c r="J15" s="173"/>
    </row>
    <row r="16" spans="1:10" ht="15">
      <c r="A16" s="177" t="s">
        <v>190</v>
      </c>
      <c r="B16" s="178">
        <v>194900205</v>
      </c>
      <c r="C16" s="178">
        <v>172853807</v>
      </c>
      <c r="D16" s="178">
        <v>22046398</v>
      </c>
      <c r="E16" s="178">
        <v>0</v>
      </c>
      <c r="F16" s="178">
        <v>22046398</v>
      </c>
      <c r="G16" s="178">
        <v>0</v>
      </c>
      <c r="H16" s="178">
        <v>0</v>
      </c>
      <c r="I16" s="178">
        <v>0</v>
      </c>
      <c r="J16" s="173"/>
    </row>
    <row r="17" spans="1:10" ht="15">
      <c r="A17" s="177" t="s">
        <v>246</v>
      </c>
      <c r="B17" s="178">
        <v>19339866</v>
      </c>
      <c r="C17" s="178">
        <v>17410866</v>
      </c>
      <c r="D17" s="178">
        <v>1929000</v>
      </c>
      <c r="E17" s="178">
        <v>0</v>
      </c>
      <c r="F17" s="178">
        <v>1929000</v>
      </c>
      <c r="G17" s="178">
        <v>0</v>
      </c>
      <c r="H17" s="178">
        <v>0</v>
      </c>
      <c r="I17" s="178">
        <v>0</v>
      </c>
      <c r="J17" s="173"/>
    </row>
    <row r="18" spans="1:10" ht="15">
      <c r="A18" s="177" t="s">
        <v>230</v>
      </c>
      <c r="B18" s="178">
        <v>2234263</v>
      </c>
      <c r="C18" s="178">
        <v>2234263</v>
      </c>
      <c r="D18" s="178">
        <v>0</v>
      </c>
      <c r="E18" s="178">
        <v>0</v>
      </c>
      <c r="F18" s="178">
        <v>0</v>
      </c>
      <c r="G18" s="178">
        <v>0</v>
      </c>
      <c r="H18" s="178">
        <v>0</v>
      </c>
      <c r="I18" s="178">
        <v>0</v>
      </c>
      <c r="J18" s="173"/>
    </row>
    <row r="19" spans="1:10" ht="15">
      <c r="A19" s="177" t="s">
        <v>231</v>
      </c>
      <c r="B19" s="178">
        <v>121989363</v>
      </c>
      <c r="C19" s="178">
        <v>121989363</v>
      </c>
      <c r="D19" s="178">
        <v>0</v>
      </c>
      <c r="E19" s="178">
        <v>0</v>
      </c>
      <c r="F19" s="178">
        <v>0</v>
      </c>
      <c r="G19" s="178">
        <v>0</v>
      </c>
      <c r="H19" s="178">
        <v>0</v>
      </c>
      <c r="I19" s="178">
        <v>0</v>
      </c>
      <c r="J19" s="173"/>
    </row>
    <row r="20" spans="1:10" ht="15">
      <c r="A20" s="177" t="s">
        <v>114</v>
      </c>
      <c r="B20" s="178">
        <v>1277910</v>
      </c>
      <c r="C20" s="178">
        <v>1277910</v>
      </c>
      <c r="D20" s="178">
        <v>0</v>
      </c>
      <c r="E20" s="178">
        <v>0</v>
      </c>
      <c r="F20" s="178">
        <v>0</v>
      </c>
      <c r="G20" s="178">
        <v>0</v>
      </c>
      <c r="H20" s="178">
        <v>0</v>
      </c>
      <c r="I20" s="178">
        <v>0</v>
      </c>
      <c r="J20" s="173"/>
    </row>
    <row r="21" spans="1:10" ht="15">
      <c r="A21" s="177" t="s">
        <v>186</v>
      </c>
      <c r="B21" s="178">
        <v>7660824</v>
      </c>
      <c r="C21" s="178">
        <v>1794140</v>
      </c>
      <c r="D21" s="178">
        <v>5866684</v>
      </c>
      <c r="E21" s="178">
        <v>0</v>
      </c>
      <c r="F21" s="178">
        <v>5866684</v>
      </c>
      <c r="G21" s="178">
        <v>0</v>
      </c>
      <c r="H21" s="178">
        <v>0</v>
      </c>
      <c r="I21" s="178">
        <v>0</v>
      </c>
      <c r="J21" s="173"/>
    </row>
    <row r="22" spans="1:10" ht="15">
      <c r="A22" s="177" t="s">
        <v>115</v>
      </c>
      <c r="B22" s="178">
        <v>1500000</v>
      </c>
      <c r="C22" s="178">
        <v>0</v>
      </c>
      <c r="D22" s="178">
        <v>1500000</v>
      </c>
      <c r="E22" s="178">
        <v>0</v>
      </c>
      <c r="F22" s="178">
        <v>1500000</v>
      </c>
      <c r="G22" s="178">
        <v>0</v>
      </c>
      <c r="H22" s="178">
        <v>0</v>
      </c>
      <c r="I22" s="178">
        <v>0</v>
      </c>
      <c r="J22" s="173"/>
    </row>
    <row r="23" spans="1:10" ht="15">
      <c r="A23" s="177" t="s">
        <v>248</v>
      </c>
      <c r="B23" s="178">
        <v>65000</v>
      </c>
      <c r="C23" s="178">
        <v>65000</v>
      </c>
      <c r="D23" s="178">
        <v>0</v>
      </c>
      <c r="E23" s="178">
        <v>0</v>
      </c>
      <c r="F23" s="178">
        <v>0</v>
      </c>
      <c r="G23" s="178">
        <v>0</v>
      </c>
      <c r="H23" s="178">
        <v>0</v>
      </c>
      <c r="I23" s="178">
        <v>0</v>
      </c>
      <c r="J23" s="173"/>
    </row>
    <row r="24" spans="1:10" ht="15">
      <c r="A24" s="177" t="s">
        <v>217</v>
      </c>
      <c r="B24" s="178">
        <v>435000</v>
      </c>
      <c r="C24" s="178">
        <v>385000</v>
      </c>
      <c r="D24" s="178">
        <v>50000</v>
      </c>
      <c r="E24" s="178">
        <v>0</v>
      </c>
      <c r="F24" s="178">
        <v>50000</v>
      </c>
      <c r="G24" s="178">
        <v>0</v>
      </c>
      <c r="H24" s="178">
        <v>0</v>
      </c>
      <c r="I24" s="178">
        <v>0</v>
      </c>
      <c r="J24" s="173"/>
    </row>
    <row r="25" spans="1:10" ht="15">
      <c r="A25" s="177" t="s">
        <v>116</v>
      </c>
      <c r="B25" s="178">
        <v>2077500</v>
      </c>
      <c r="C25" s="178">
        <v>1197500</v>
      </c>
      <c r="D25" s="178">
        <v>880000</v>
      </c>
      <c r="E25" s="178">
        <v>0</v>
      </c>
      <c r="F25" s="178">
        <v>880000</v>
      </c>
      <c r="G25" s="178">
        <v>0</v>
      </c>
      <c r="H25" s="178">
        <v>0</v>
      </c>
      <c r="I25" s="178">
        <v>0</v>
      </c>
      <c r="J25" s="173"/>
    </row>
    <row r="26" spans="1:10" ht="15">
      <c r="A26" s="177" t="s">
        <v>117</v>
      </c>
      <c r="B26" s="178">
        <v>500000</v>
      </c>
      <c r="C26" s="178">
        <v>500000</v>
      </c>
      <c r="D26" s="178">
        <v>0</v>
      </c>
      <c r="E26" s="178">
        <v>0</v>
      </c>
      <c r="F26" s="178">
        <v>0</v>
      </c>
      <c r="G26" s="178">
        <v>0</v>
      </c>
      <c r="H26" s="178">
        <v>0</v>
      </c>
      <c r="I26" s="178">
        <v>0</v>
      </c>
      <c r="J26" s="173"/>
    </row>
    <row r="27" spans="1:10" ht="15">
      <c r="A27" s="177" t="s">
        <v>118</v>
      </c>
      <c r="B27" s="178">
        <v>475000</v>
      </c>
      <c r="C27" s="178">
        <v>475000</v>
      </c>
      <c r="D27" s="178">
        <v>0</v>
      </c>
      <c r="E27" s="178">
        <v>0</v>
      </c>
      <c r="F27" s="178">
        <v>0</v>
      </c>
      <c r="G27" s="178">
        <v>0</v>
      </c>
      <c r="H27" s="178">
        <v>0</v>
      </c>
      <c r="I27" s="178">
        <v>0</v>
      </c>
      <c r="J27" s="173"/>
    </row>
    <row r="28" spans="1:10" ht="15">
      <c r="A28" s="177" t="s">
        <v>119</v>
      </c>
      <c r="B28" s="178">
        <v>12395960</v>
      </c>
      <c r="C28" s="178">
        <v>12395960</v>
      </c>
      <c r="D28" s="178">
        <v>0</v>
      </c>
      <c r="E28" s="178">
        <v>0</v>
      </c>
      <c r="F28" s="178">
        <v>0</v>
      </c>
      <c r="G28" s="178">
        <v>0</v>
      </c>
      <c r="H28" s="178">
        <v>0</v>
      </c>
      <c r="I28" s="178">
        <v>0</v>
      </c>
      <c r="J28" s="173"/>
    </row>
    <row r="29" spans="1:10" ht="15">
      <c r="A29" s="177" t="s">
        <v>120</v>
      </c>
      <c r="B29" s="178">
        <v>89876</v>
      </c>
      <c r="C29" s="178">
        <v>82704</v>
      </c>
      <c r="D29" s="178">
        <v>7172</v>
      </c>
      <c r="E29" s="178">
        <v>0</v>
      </c>
      <c r="F29" s="178">
        <v>7172</v>
      </c>
      <c r="G29" s="178">
        <v>0</v>
      </c>
      <c r="H29" s="178">
        <v>0</v>
      </c>
      <c r="I29" s="178">
        <v>0</v>
      </c>
      <c r="J29" s="173"/>
    </row>
    <row r="30" spans="1:10" ht="15">
      <c r="A30" s="177" t="s">
        <v>121</v>
      </c>
      <c r="B30" s="178">
        <v>4583344789</v>
      </c>
      <c r="C30" s="178">
        <v>0</v>
      </c>
      <c r="D30" s="178">
        <v>4583344789</v>
      </c>
      <c r="E30" s="178">
        <v>0</v>
      </c>
      <c r="F30" s="178">
        <v>4583344789</v>
      </c>
      <c r="G30" s="178">
        <v>0</v>
      </c>
      <c r="H30" s="178">
        <v>0</v>
      </c>
      <c r="I30" s="178">
        <v>0</v>
      </c>
      <c r="J30" s="173"/>
    </row>
    <row r="31" spans="1:10" ht="15">
      <c r="A31" s="177" t="s">
        <v>343</v>
      </c>
      <c r="B31" s="178">
        <v>4540323</v>
      </c>
      <c r="C31" s="178">
        <v>0</v>
      </c>
      <c r="D31" s="178">
        <v>4540323</v>
      </c>
      <c r="E31" s="178">
        <v>0</v>
      </c>
      <c r="F31" s="178">
        <v>4540323</v>
      </c>
      <c r="G31" s="178">
        <v>0</v>
      </c>
      <c r="H31" s="178">
        <v>0</v>
      </c>
      <c r="I31" s="178">
        <v>0</v>
      </c>
      <c r="J31" s="173"/>
    </row>
    <row r="32" spans="1:10" ht="15">
      <c r="A32" s="177" t="s">
        <v>328</v>
      </c>
      <c r="B32" s="178">
        <v>0</v>
      </c>
      <c r="C32" s="178">
        <v>1018165</v>
      </c>
      <c r="D32" s="178">
        <v>0</v>
      </c>
      <c r="E32" s="178">
        <v>1018165</v>
      </c>
      <c r="F32" s="178">
        <v>0</v>
      </c>
      <c r="G32" s="178">
        <v>1018165</v>
      </c>
      <c r="H32" s="178">
        <v>0</v>
      </c>
      <c r="I32" s="178">
        <v>0</v>
      </c>
      <c r="J32" s="173"/>
    </row>
    <row r="33" spans="1:10" ht="15">
      <c r="A33" s="177" t="s">
        <v>122</v>
      </c>
      <c r="B33" s="178">
        <v>6067435</v>
      </c>
      <c r="C33" s="178">
        <v>6650591</v>
      </c>
      <c r="D33" s="178">
        <v>0</v>
      </c>
      <c r="E33" s="178">
        <v>583156</v>
      </c>
      <c r="F33" s="178">
        <v>0</v>
      </c>
      <c r="G33" s="178">
        <v>583156</v>
      </c>
      <c r="H33" s="178">
        <v>0</v>
      </c>
      <c r="I33" s="178">
        <v>0</v>
      </c>
      <c r="J33" s="173"/>
    </row>
    <row r="34" spans="1:10" ht="15">
      <c r="A34" s="177" t="s">
        <v>218</v>
      </c>
      <c r="B34" s="178">
        <v>19425</v>
      </c>
      <c r="C34" s="178">
        <v>20876</v>
      </c>
      <c r="D34" s="178">
        <v>0</v>
      </c>
      <c r="E34" s="178">
        <v>1451</v>
      </c>
      <c r="F34" s="178">
        <v>0</v>
      </c>
      <c r="G34" s="178">
        <v>1451</v>
      </c>
      <c r="H34" s="178">
        <v>0</v>
      </c>
      <c r="I34" s="178">
        <v>0</v>
      </c>
      <c r="J34" s="173"/>
    </row>
    <row r="35" spans="1:10" ht="15">
      <c r="A35" s="177" t="s">
        <v>123</v>
      </c>
      <c r="B35" s="178">
        <v>2332353</v>
      </c>
      <c r="C35" s="178">
        <v>2464797</v>
      </c>
      <c r="D35" s="178">
        <v>0</v>
      </c>
      <c r="E35" s="178">
        <v>132444</v>
      </c>
      <c r="F35" s="178">
        <v>0</v>
      </c>
      <c r="G35" s="178">
        <v>132444</v>
      </c>
      <c r="H35" s="178">
        <v>0</v>
      </c>
      <c r="I35" s="178">
        <v>0</v>
      </c>
      <c r="J35" s="173"/>
    </row>
    <row r="36" spans="1:10" ht="15">
      <c r="A36" s="177" t="s">
        <v>124</v>
      </c>
      <c r="B36" s="178">
        <v>17217895</v>
      </c>
      <c r="C36" s="178">
        <v>17217895</v>
      </c>
      <c r="D36" s="178">
        <v>0</v>
      </c>
      <c r="E36" s="178">
        <v>0</v>
      </c>
      <c r="F36" s="178">
        <v>0</v>
      </c>
      <c r="G36" s="178">
        <v>0</v>
      </c>
      <c r="H36" s="178">
        <v>0</v>
      </c>
      <c r="I36" s="178">
        <v>0</v>
      </c>
      <c r="J36" s="173"/>
    </row>
    <row r="37" spans="1:10" ht="15">
      <c r="A37" s="177" t="s">
        <v>125</v>
      </c>
      <c r="B37" s="178">
        <v>250000</v>
      </c>
      <c r="C37" s="178">
        <v>250000</v>
      </c>
      <c r="D37" s="178">
        <v>0</v>
      </c>
      <c r="E37" s="178">
        <v>0</v>
      </c>
      <c r="F37" s="178">
        <v>0</v>
      </c>
      <c r="G37" s="178">
        <v>0</v>
      </c>
      <c r="H37" s="178">
        <v>0</v>
      </c>
      <c r="I37" s="178">
        <v>0</v>
      </c>
      <c r="J37" s="173"/>
    </row>
    <row r="38" spans="1:10" ht="15">
      <c r="A38" s="177" t="s">
        <v>126</v>
      </c>
      <c r="B38" s="178">
        <v>10521394</v>
      </c>
      <c r="C38" s="178">
        <v>10725892</v>
      </c>
      <c r="D38" s="178">
        <v>0</v>
      </c>
      <c r="E38" s="178">
        <v>204498</v>
      </c>
      <c r="F38" s="178">
        <v>0</v>
      </c>
      <c r="G38" s="178">
        <v>204498</v>
      </c>
      <c r="H38" s="178">
        <v>0</v>
      </c>
      <c r="I38" s="178">
        <v>0</v>
      </c>
      <c r="J38" s="173"/>
    </row>
    <row r="39" spans="1:10" ht="15">
      <c r="A39" s="177" t="s">
        <v>127</v>
      </c>
      <c r="B39" s="178">
        <v>1139464</v>
      </c>
      <c r="C39" s="178">
        <v>34786766</v>
      </c>
      <c r="D39" s="178">
        <v>0</v>
      </c>
      <c r="E39" s="178">
        <v>33647302</v>
      </c>
      <c r="F39" s="178">
        <v>0</v>
      </c>
      <c r="G39" s="178">
        <v>33647302</v>
      </c>
      <c r="H39" s="178">
        <v>0</v>
      </c>
      <c r="I39" s="178">
        <v>0</v>
      </c>
      <c r="J39" s="173"/>
    </row>
    <row r="40" spans="1:10" ht="15">
      <c r="A40" s="177" t="s">
        <v>128</v>
      </c>
      <c r="B40" s="178">
        <v>6978238</v>
      </c>
      <c r="C40" s="178">
        <v>7223238</v>
      </c>
      <c r="D40" s="178">
        <v>0</v>
      </c>
      <c r="E40" s="178">
        <v>245000</v>
      </c>
      <c r="F40" s="178">
        <v>0</v>
      </c>
      <c r="G40" s="178">
        <v>245000</v>
      </c>
      <c r="H40" s="178">
        <v>0</v>
      </c>
      <c r="I40" s="178">
        <v>0</v>
      </c>
      <c r="J40" s="173"/>
    </row>
    <row r="41" spans="1:10" ht="15">
      <c r="A41" s="177" t="s">
        <v>129</v>
      </c>
      <c r="B41" s="178">
        <v>2938400</v>
      </c>
      <c r="C41" s="178">
        <v>2938400</v>
      </c>
      <c r="D41" s="178">
        <v>0</v>
      </c>
      <c r="E41" s="178">
        <v>0</v>
      </c>
      <c r="F41" s="178">
        <v>0</v>
      </c>
      <c r="G41" s="178">
        <v>0</v>
      </c>
      <c r="H41" s="178">
        <v>0</v>
      </c>
      <c r="I41" s="178">
        <v>0</v>
      </c>
      <c r="J41" s="173"/>
    </row>
    <row r="42" spans="1:10" ht="15">
      <c r="A42" s="177" t="s">
        <v>130</v>
      </c>
      <c r="B42" s="178">
        <v>279875</v>
      </c>
      <c r="C42" s="178">
        <v>279875</v>
      </c>
      <c r="D42" s="178">
        <v>0</v>
      </c>
      <c r="E42" s="178">
        <v>0</v>
      </c>
      <c r="F42" s="178">
        <v>0</v>
      </c>
      <c r="G42" s="178">
        <v>0</v>
      </c>
      <c r="H42" s="178">
        <v>0</v>
      </c>
      <c r="I42" s="178">
        <v>0</v>
      </c>
      <c r="J42" s="173"/>
    </row>
    <row r="43" spans="1:10" ht="15">
      <c r="A43" s="177" t="s">
        <v>263</v>
      </c>
      <c r="B43" s="178">
        <v>23335704</v>
      </c>
      <c r="C43" s="178">
        <v>46671408</v>
      </c>
      <c r="D43" s="178">
        <v>0</v>
      </c>
      <c r="E43" s="178">
        <v>23335704</v>
      </c>
      <c r="F43" s="178">
        <v>0</v>
      </c>
      <c r="G43" s="178">
        <v>23335704</v>
      </c>
      <c r="H43" s="178">
        <v>0</v>
      </c>
      <c r="I43" s="178">
        <v>0</v>
      </c>
      <c r="J43" s="173"/>
    </row>
    <row r="44" spans="1:10" ht="15">
      <c r="A44" s="177" t="s">
        <v>264</v>
      </c>
      <c r="B44" s="178">
        <v>23705820</v>
      </c>
      <c r="C44" s="178">
        <v>48751581</v>
      </c>
      <c r="D44" s="178">
        <v>0</v>
      </c>
      <c r="E44" s="178">
        <v>25045761</v>
      </c>
      <c r="F44" s="178">
        <v>0</v>
      </c>
      <c r="G44" s="178">
        <v>25045761</v>
      </c>
      <c r="H44" s="178">
        <v>0</v>
      </c>
      <c r="I44" s="178">
        <v>0</v>
      </c>
      <c r="J44" s="173"/>
    </row>
    <row r="45" spans="1:10" ht="15">
      <c r="A45" s="177" t="s">
        <v>265</v>
      </c>
      <c r="B45" s="178">
        <v>47111049</v>
      </c>
      <c r="C45" s="178">
        <v>139902662</v>
      </c>
      <c r="D45" s="178">
        <v>0</v>
      </c>
      <c r="E45" s="178">
        <v>92791613</v>
      </c>
      <c r="F45" s="178">
        <v>0</v>
      </c>
      <c r="G45" s="178">
        <v>92791613</v>
      </c>
      <c r="H45" s="178">
        <v>0</v>
      </c>
      <c r="I45" s="178">
        <v>0</v>
      </c>
      <c r="J45" s="180" t="s">
        <v>368</v>
      </c>
    </row>
    <row r="46" spans="1:10" ht="15">
      <c r="A46" s="197" t="s">
        <v>266</v>
      </c>
      <c r="B46" s="198">
        <v>49359539</v>
      </c>
      <c r="C46" s="198">
        <v>163829814</v>
      </c>
      <c r="D46" s="198">
        <v>0</v>
      </c>
      <c r="E46" s="198">
        <v>114470275</v>
      </c>
      <c r="F46" s="198">
        <v>0</v>
      </c>
      <c r="G46" s="198">
        <v>114470275</v>
      </c>
      <c r="H46" s="198">
        <v>0</v>
      </c>
      <c r="I46" s="198">
        <v>0</v>
      </c>
    </row>
    <row r="47" spans="1:10" ht="15">
      <c r="A47" s="177" t="s">
        <v>131</v>
      </c>
      <c r="B47" s="178">
        <v>0</v>
      </c>
      <c r="C47" s="178">
        <v>4473784372</v>
      </c>
      <c r="D47" s="178">
        <v>0</v>
      </c>
      <c r="E47" s="178">
        <v>4473784372</v>
      </c>
      <c r="F47" s="178">
        <v>0</v>
      </c>
      <c r="G47" s="178">
        <v>4473784372</v>
      </c>
      <c r="H47" s="178">
        <v>0</v>
      </c>
      <c r="I47" s="178">
        <v>0</v>
      </c>
      <c r="J47" s="173"/>
    </row>
    <row r="48" spans="1:10" ht="15">
      <c r="A48" s="177" t="s">
        <v>285</v>
      </c>
      <c r="B48" s="178">
        <v>128740849</v>
      </c>
      <c r="C48" s="178">
        <v>128740849</v>
      </c>
      <c r="D48" s="178">
        <v>0</v>
      </c>
      <c r="E48" s="178">
        <v>0</v>
      </c>
      <c r="F48" s="178">
        <v>0</v>
      </c>
      <c r="G48" s="178">
        <v>0</v>
      </c>
      <c r="H48" s="178">
        <v>0</v>
      </c>
      <c r="I48" s="178">
        <v>0</v>
      </c>
      <c r="J48" s="173"/>
    </row>
    <row r="49" spans="1:10" ht="15">
      <c r="A49" s="177" t="s">
        <v>132</v>
      </c>
      <c r="B49" s="178">
        <v>38615084</v>
      </c>
      <c r="C49" s="178">
        <v>0</v>
      </c>
      <c r="D49" s="178">
        <v>38615084</v>
      </c>
      <c r="E49" s="178">
        <v>0</v>
      </c>
      <c r="F49" s="178">
        <v>0</v>
      </c>
      <c r="G49" s="178">
        <v>0</v>
      </c>
      <c r="H49" s="178">
        <v>38615084</v>
      </c>
      <c r="I49" s="178">
        <v>0</v>
      </c>
      <c r="J49" s="173"/>
    </row>
    <row r="50" spans="1:10" ht="15">
      <c r="A50" s="177" t="s">
        <v>244</v>
      </c>
      <c r="B50" s="178">
        <v>1894500</v>
      </c>
      <c r="C50" s="178">
        <v>0</v>
      </c>
      <c r="D50" s="178">
        <v>1894500</v>
      </c>
      <c r="E50" s="178">
        <v>0</v>
      </c>
      <c r="F50" s="178">
        <v>0</v>
      </c>
      <c r="G50" s="178">
        <v>0</v>
      </c>
      <c r="H50" s="178">
        <v>1894500</v>
      </c>
      <c r="I50" s="178">
        <v>0</v>
      </c>
      <c r="J50" s="173"/>
    </row>
    <row r="51" spans="1:10" ht="15">
      <c r="A51" s="177" t="s">
        <v>133</v>
      </c>
      <c r="B51" s="178">
        <v>1544654</v>
      </c>
      <c r="C51" s="178">
        <v>0</v>
      </c>
      <c r="D51" s="178">
        <v>1544654</v>
      </c>
      <c r="E51" s="178">
        <v>0</v>
      </c>
      <c r="F51" s="178">
        <v>0</v>
      </c>
      <c r="G51" s="178">
        <v>0</v>
      </c>
      <c r="H51" s="178">
        <v>1544654</v>
      </c>
      <c r="I51" s="178">
        <v>0</v>
      </c>
      <c r="J51" s="173"/>
    </row>
    <row r="52" spans="1:10" ht="15">
      <c r="A52" s="177" t="s">
        <v>134</v>
      </c>
      <c r="B52" s="178">
        <v>3038279</v>
      </c>
      <c r="C52" s="178">
        <v>0</v>
      </c>
      <c r="D52" s="178">
        <v>3038279</v>
      </c>
      <c r="E52" s="178">
        <v>0</v>
      </c>
      <c r="F52" s="178">
        <v>0</v>
      </c>
      <c r="G52" s="178">
        <v>0</v>
      </c>
      <c r="H52" s="178">
        <v>3038279</v>
      </c>
      <c r="I52" s="178">
        <v>0</v>
      </c>
      <c r="J52" s="173"/>
    </row>
    <row r="53" spans="1:10" ht="15">
      <c r="A53" s="177" t="s">
        <v>135</v>
      </c>
      <c r="B53" s="178">
        <v>99000</v>
      </c>
      <c r="C53" s="178">
        <v>0</v>
      </c>
      <c r="D53" s="178">
        <v>99000</v>
      </c>
      <c r="E53" s="178">
        <v>0</v>
      </c>
      <c r="F53" s="178">
        <v>0</v>
      </c>
      <c r="G53" s="178">
        <v>0</v>
      </c>
      <c r="H53" s="178">
        <v>99000</v>
      </c>
      <c r="I53" s="178">
        <v>0</v>
      </c>
      <c r="J53" s="173"/>
    </row>
    <row r="54" spans="1:10" ht="15">
      <c r="A54" s="177" t="s">
        <v>136</v>
      </c>
      <c r="B54" s="178">
        <v>11393710</v>
      </c>
      <c r="C54" s="178">
        <v>0</v>
      </c>
      <c r="D54" s="178">
        <v>11393710</v>
      </c>
      <c r="E54" s="178">
        <v>0</v>
      </c>
      <c r="F54" s="178">
        <v>0</v>
      </c>
      <c r="G54" s="178">
        <v>0</v>
      </c>
      <c r="H54" s="178">
        <v>11393710</v>
      </c>
      <c r="I54" s="178">
        <v>0</v>
      </c>
      <c r="J54" s="173"/>
    </row>
    <row r="55" spans="1:10" ht="15">
      <c r="A55" s="177" t="s">
        <v>137</v>
      </c>
      <c r="B55" s="178">
        <v>449700</v>
      </c>
      <c r="C55" s="178">
        <v>0</v>
      </c>
      <c r="D55" s="178">
        <v>449700</v>
      </c>
      <c r="E55" s="178">
        <v>0</v>
      </c>
      <c r="F55" s="178">
        <v>0</v>
      </c>
      <c r="G55" s="178">
        <v>0</v>
      </c>
      <c r="H55" s="178">
        <v>449700</v>
      </c>
      <c r="I55" s="178">
        <v>0</v>
      </c>
      <c r="J55" s="173"/>
    </row>
    <row r="56" spans="1:10" ht="15">
      <c r="A56" s="177" t="s">
        <v>138</v>
      </c>
      <c r="B56" s="178">
        <v>3170900</v>
      </c>
      <c r="C56" s="178">
        <v>0</v>
      </c>
      <c r="D56" s="178">
        <v>3170900</v>
      </c>
      <c r="E56" s="178">
        <v>0</v>
      </c>
      <c r="F56" s="178">
        <v>0</v>
      </c>
      <c r="G56" s="178">
        <v>0</v>
      </c>
      <c r="H56" s="178">
        <v>3170900</v>
      </c>
      <c r="I56" s="178">
        <v>0</v>
      </c>
      <c r="J56" s="173"/>
    </row>
    <row r="57" spans="1:10" ht="15">
      <c r="A57" s="177" t="s">
        <v>139</v>
      </c>
      <c r="B57" s="178">
        <v>2860052</v>
      </c>
      <c r="C57" s="178">
        <v>0</v>
      </c>
      <c r="D57" s="178">
        <v>2860052</v>
      </c>
      <c r="E57" s="178">
        <v>0</v>
      </c>
      <c r="F57" s="178">
        <v>0</v>
      </c>
      <c r="G57" s="178">
        <v>0</v>
      </c>
      <c r="H57" s="178">
        <v>2860052</v>
      </c>
      <c r="I57" s="178">
        <v>0</v>
      </c>
      <c r="J57" s="173"/>
    </row>
    <row r="58" spans="1:10" ht="15">
      <c r="A58" s="177" t="s">
        <v>140</v>
      </c>
      <c r="B58" s="178">
        <v>3077936</v>
      </c>
      <c r="C58" s="178">
        <v>0</v>
      </c>
      <c r="D58" s="178">
        <v>3077936</v>
      </c>
      <c r="E58" s="178">
        <v>0</v>
      </c>
      <c r="F58" s="178">
        <v>0</v>
      </c>
      <c r="G58" s="178">
        <v>0</v>
      </c>
      <c r="H58" s="178">
        <v>3077936</v>
      </c>
      <c r="I58" s="178">
        <v>0</v>
      </c>
      <c r="J58" s="173"/>
    </row>
    <row r="59" spans="1:10" ht="15">
      <c r="A59" s="177" t="s">
        <v>141</v>
      </c>
      <c r="B59" s="178">
        <v>1318909</v>
      </c>
      <c r="C59" s="178">
        <v>0</v>
      </c>
      <c r="D59" s="178">
        <v>1318909</v>
      </c>
      <c r="E59" s="178">
        <v>0</v>
      </c>
      <c r="F59" s="178">
        <v>0</v>
      </c>
      <c r="G59" s="178">
        <v>0</v>
      </c>
      <c r="H59" s="178">
        <v>1318909</v>
      </c>
      <c r="I59" s="178">
        <v>0</v>
      </c>
      <c r="J59" s="173"/>
    </row>
    <row r="60" spans="1:10" ht="15">
      <c r="A60" s="177" t="s">
        <v>142</v>
      </c>
      <c r="B60" s="178">
        <v>415600</v>
      </c>
      <c r="C60" s="178">
        <v>0</v>
      </c>
      <c r="D60" s="178">
        <v>415600</v>
      </c>
      <c r="E60" s="178">
        <v>0</v>
      </c>
      <c r="F60" s="178">
        <v>0</v>
      </c>
      <c r="G60" s="178">
        <v>0</v>
      </c>
      <c r="H60" s="178">
        <v>415600</v>
      </c>
      <c r="I60" s="178">
        <v>0</v>
      </c>
      <c r="J60" s="173"/>
    </row>
    <row r="61" spans="1:10" ht="15">
      <c r="A61" s="177" t="s">
        <v>196</v>
      </c>
      <c r="B61" s="178">
        <v>1840500</v>
      </c>
      <c r="C61" s="178">
        <v>0</v>
      </c>
      <c r="D61" s="178">
        <v>1840500</v>
      </c>
      <c r="E61" s="178">
        <v>0</v>
      </c>
      <c r="F61" s="178">
        <v>0</v>
      </c>
      <c r="G61" s="178">
        <v>0</v>
      </c>
      <c r="H61" s="178">
        <v>1840500</v>
      </c>
      <c r="I61" s="178">
        <v>0</v>
      </c>
      <c r="J61" s="173"/>
    </row>
    <row r="62" spans="1:10" ht="15">
      <c r="A62" s="177" t="s">
        <v>143</v>
      </c>
      <c r="B62" s="178">
        <v>692474</v>
      </c>
      <c r="C62" s="178">
        <v>0</v>
      </c>
      <c r="D62" s="178">
        <v>692474</v>
      </c>
      <c r="E62" s="178">
        <v>0</v>
      </c>
      <c r="F62" s="178">
        <v>0</v>
      </c>
      <c r="G62" s="178">
        <v>0</v>
      </c>
      <c r="H62" s="178">
        <v>692474</v>
      </c>
      <c r="I62" s="178">
        <v>0</v>
      </c>
      <c r="J62" s="173"/>
    </row>
    <row r="63" spans="1:10" ht="15">
      <c r="A63" s="177" t="s">
        <v>144</v>
      </c>
      <c r="B63" s="178">
        <v>4702875</v>
      </c>
      <c r="C63" s="178">
        <v>0</v>
      </c>
      <c r="D63" s="178">
        <v>4702875</v>
      </c>
      <c r="E63" s="178">
        <v>0</v>
      </c>
      <c r="F63" s="178">
        <v>0</v>
      </c>
      <c r="G63" s="178">
        <v>0</v>
      </c>
      <c r="H63" s="178">
        <v>4702875</v>
      </c>
      <c r="I63" s="178">
        <v>0</v>
      </c>
      <c r="J63" s="173"/>
    </row>
    <row r="64" spans="1:10" ht="15">
      <c r="A64" s="177" t="s">
        <v>145</v>
      </c>
      <c r="B64" s="178">
        <v>1479121</v>
      </c>
      <c r="C64" s="178">
        <v>0</v>
      </c>
      <c r="D64" s="178">
        <v>1479121</v>
      </c>
      <c r="E64" s="178">
        <v>0</v>
      </c>
      <c r="F64" s="178">
        <v>0</v>
      </c>
      <c r="G64" s="178">
        <v>0</v>
      </c>
      <c r="H64" s="178">
        <v>1479121</v>
      </c>
      <c r="I64" s="178">
        <v>0</v>
      </c>
      <c r="J64" s="173"/>
    </row>
    <row r="65" spans="1:10" ht="15">
      <c r="A65" s="177" t="s">
        <v>146</v>
      </c>
      <c r="B65" s="178">
        <v>763474</v>
      </c>
      <c r="C65" s="178">
        <v>0</v>
      </c>
      <c r="D65" s="178">
        <v>763474</v>
      </c>
      <c r="E65" s="178">
        <v>0</v>
      </c>
      <c r="F65" s="178">
        <v>0</v>
      </c>
      <c r="G65" s="178">
        <v>0</v>
      </c>
      <c r="H65" s="178">
        <v>763474</v>
      </c>
      <c r="I65" s="178">
        <v>0</v>
      </c>
      <c r="J65" s="173"/>
    </row>
    <row r="66" spans="1:10" ht="15">
      <c r="A66" s="177" t="s">
        <v>147</v>
      </c>
      <c r="B66" s="178">
        <v>1321767</v>
      </c>
      <c r="C66" s="178">
        <v>0</v>
      </c>
      <c r="D66" s="178">
        <v>1321767</v>
      </c>
      <c r="E66" s="178">
        <v>0</v>
      </c>
      <c r="F66" s="178">
        <v>0</v>
      </c>
      <c r="G66" s="178">
        <v>0</v>
      </c>
      <c r="H66" s="178">
        <v>1321767</v>
      </c>
      <c r="I66" s="178">
        <v>0</v>
      </c>
      <c r="J66" s="173"/>
    </row>
    <row r="67" spans="1:10" ht="15">
      <c r="A67" s="177" t="s">
        <v>148</v>
      </c>
      <c r="B67" s="178">
        <v>826172</v>
      </c>
      <c r="C67" s="178">
        <v>0</v>
      </c>
      <c r="D67" s="178">
        <v>826172</v>
      </c>
      <c r="E67" s="178">
        <v>0</v>
      </c>
      <c r="F67" s="178">
        <v>0</v>
      </c>
      <c r="G67" s="178">
        <v>0</v>
      </c>
      <c r="H67" s="178">
        <v>826172</v>
      </c>
      <c r="I67" s="178">
        <v>0</v>
      </c>
      <c r="J67" s="173"/>
    </row>
    <row r="68" spans="1:10" ht="15">
      <c r="A68" s="177" t="s">
        <v>149</v>
      </c>
      <c r="B68" s="178">
        <v>118500</v>
      </c>
      <c r="C68" s="178">
        <v>0</v>
      </c>
      <c r="D68" s="178">
        <v>118500</v>
      </c>
      <c r="E68" s="178">
        <v>0</v>
      </c>
      <c r="F68" s="178">
        <v>0</v>
      </c>
      <c r="G68" s="178">
        <v>0</v>
      </c>
      <c r="H68" s="178">
        <v>118500</v>
      </c>
      <c r="I68" s="178">
        <v>0</v>
      </c>
      <c r="J68" s="173"/>
    </row>
    <row r="69" spans="1:10" ht="15">
      <c r="A69" s="177" t="s">
        <v>150</v>
      </c>
      <c r="B69" s="178">
        <v>3973500</v>
      </c>
      <c r="C69" s="178">
        <v>0</v>
      </c>
      <c r="D69" s="178">
        <v>3973500</v>
      </c>
      <c r="E69" s="178">
        <v>0</v>
      </c>
      <c r="F69" s="178">
        <v>0</v>
      </c>
      <c r="G69" s="178">
        <v>0</v>
      </c>
      <c r="H69" s="178">
        <v>3973500</v>
      </c>
      <c r="I69" s="178">
        <v>0</v>
      </c>
      <c r="J69" s="173"/>
    </row>
    <row r="70" spans="1:10" ht="15">
      <c r="A70" s="177" t="s">
        <v>151</v>
      </c>
      <c r="B70" s="178">
        <v>139550</v>
      </c>
      <c r="C70" s="178">
        <v>0</v>
      </c>
      <c r="D70" s="178">
        <v>139550</v>
      </c>
      <c r="E70" s="178">
        <v>0</v>
      </c>
      <c r="F70" s="178">
        <v>0</v>
      </c>
      <c r="G70" s="178">
        <v>0</v>
      </c>
      <c r="H70" s="178">
        <v>139550</v>
      </c>
      <c r="I70" s="178">
        <v>0</v>
      </c>
      <c r="J70" s="173"/>
    </row>
    <row r="71" spans="1:10" ht="15">
      <c r="A71" s="177" t="s">
        <v>152</v>
      </c>
      <c r="B71" s="178">
        <v>387223</v>
      </c>
      <c r="C71" s="178">
        <v>0</v>
      </c>
      <c r="D71" s="178">
        <v>387223</v>
      </c>
      <c r="E71" s="178">
        <v>0</v>
      </c>
      <c r="F71" s="178">
        <v>0</v>
      </c>
      <c r="G71" s="178">
        <v>0</v>
      </c>
      <c r="H71" s="178">
        <v>387223</v>
      </c>
      <c r="I71" s="178">
        <v>0</v>
      </c>
      <c r="J71" s="173"/>
    </row>
    <row r="72" spans="1:10" ht="15">
      <c r="A72" s="177" t="s">
        <v>219</v>
      </c>
      <c r="B72" s="178">
        <v>4711113</v>
      </c>
      <c r="C72" s="178">
        <v>0</v>
      </c>
      <c r="D72" s="178">
        <v>4711113</v>
      </c>
      <c r="E72" s="178">
        <v>0</v>
      </c>
      <c r="F72" s="178">
        <v>0</v>
      </c>
      <c r="G72" s="178">
        <v>0</v>
      </c>
      <c r="H72" s="178">
        <v>4711113</v>
      </c>
      <c r="I72" s="178">
        <v>0</v>
      </c>
      <c r="J72" s="173"/>
    </row>
    <row r="73" spans="1:10" ht="15">
      <c r="A73" s="177" t="s">
        <v>153</v>
      </c>
      <c r="B73" s="178">
        <v>673600</v>
      </c>
      <c r="C73" s="178">
        <v>0</v>
      </c>
      <c r="D73" s="178">
        <v>673600</v>
      </c>
      <c r="E73" s="178">
        <v>0</v>
      </c>
      <c r="F73" s="178">
        <v>0</v>
      </c>
      <c r="G73" s="178">
        <v>0</v>
      </c>
      <c r="H73" s="178">
        <v>673600</v>
      </c>
      <c r="I73" s="178">
        <v>0</v>
      </c>
      <c r="J73" s="173"/>
    </row>
    <row r="74" spans="1:10" ht="15">
      <c r="A74" s="177" t="s">
        <v>358</v>
      </c>
      <c r="B74" s="178">
        <v>12777056</v>
      </c>
      <c r="C74" s="178">
        <v>282470</v>
      </c>
      <c r="D74" s="178">
        <v>12494586</v>
      </c>
      <c r="E74" s="178">
        <v>0</v>
      </c>
      <c r="F74" s="178">
        <v>0</v>
      </c>
      <c r="G74" s="178">
        <v>0</v>
      </c>
      <c r="H74" s="178">
        <v>12494586</v>
      </c>
      <c r="I74" s="178">
        <v>0</v>
      </c>
      <c r="J74" s="173"/>
    </row>
    <row r="75" spans="1:10" ht="15">
      <c r="A75" s="177" t="s">
        <v>154</v>
      </c>
      <c r="B75" s="178">
        <v>554600</v>
      </c>
      <c r="C75" s="178">
        <v>100000</v>
      </c>
      <c r="D75" s="178">
        <v>454600</v>
      </c>
      <c r="E75" s="178">
        <v>0</v>
      </c>
      <c r="F75" s="178">
        <v>0</v>
      </c>
      <c r="G75" s="178">
        <v>0</v>
      </c>
      <c r="H75" s="178">
        <v>454600</v>
      </c>
      <c r="I75" s="178">
        <v>0</v>
      </c>
      <c r="J75" s="173"/>
    </row>
    <row r="76" spans="1:10" ht="15">
      <c r="A76" s="177" t="s">
        <v>155</v>
      </c>
      <c r="B76" s="178">
        <v>452607</v>
      </c>
      <c r="C76" s="178">
        <v>0</v>
      </c>
      <c r="D76" s="178">
        <v>452607</v>
      </c>
      <c r="E76" s="178">
        <v>0</v>
      </c>
      <c r="F76" s="178">
        <v>0</v>
      </c>
      <c r="G76" s="178">
        <v>0</v>
      </c>
      <c r="H76" s="178">
        <v>452607</v>
      </c>
      <c r="I76" s="178">
        <v>0</v>
      </c>
      <c r="J76" s="173"/>
    </row>
    <row r="77" spans="1:10" ht="15">
      <c r="A77" s="177" t="s">
        <v>296</v>
      </c>
      <c r="B77" s="178">
        <v>62500</v>
      </c>
      <c r="C77" s="178">
        <v>0</v>
      </c>
      <c r="D77" s="178">
        <v>62500</v>
      </c>
      <c r="E77" s="178">
        <v>0</v>
      </c>
      <c r="F77" s="178">
        <v>0</v>
      </c>
      <c r="G77" s="178">
        <v>0</v>
      </c>
      <c r="H77" s="178">
        <v>62500</v>
      </c>
      <c r="I77" s="178">
        <v>0</v>
      </c>
      <c r="J77" s="173"/>
    </row>
    <row r="78" spans="1:10" ht="15">
      <c r="A78" s="177" t="s">
        <v>156</v>
      </c>
      <c r="B78" s="178">
        <v>7940692</v>
      </c>
      <c r="C78" s="178">
        <v>30000</v>
      </c>
      <c r="D78" s="178">
        <v>7910692</v>
      </c>
      <c r="E78" s="178">
        <v>0</v>
      </c>
      <c r="F78" s="178">
        <v>0</v>
      </c>
      <c r="G78" s="178">
        <v>0</v>
      </c>
      <c r="H78" s="178">
        <v>7910692</v>
      </c>
      <c r="I78" s="178">
        <v>0</v>
      </c>
      <c r="J78" s="173"/>
    </row>
    <row r="79" spans="1:10" ht="15">
      <c r="A79" s="177" t="s">
        <v>157</v>
      </c>
      <c r="B79" s="178">
        <v>2614296</v>
      </c>
      <c r="C79" s="178">
        <v>0</v>
      </c>
      <c r="D79" s="178">
        <v>2614296</v>
      </c>
      <c r="E79" s="178">
        <v>0</v>
      </c>
      <c r="F79" s="178">
        <v>0</v>
      </c>
      <c r="G79" s="178">
        <v>0</v>
      </c>
      <c r="H79" s="178">
        <v>2614296</v>
      </c>
      <c r="I79" s="178">
        <v>0</v>
      </c>
      <c r="J79" s="173"/>
    </row>
    <row r="80" spans="1:10" ht="15">
      <c r="A80" s="177" t="s">
        <v>297</v>
      </c>
      <c r="B80" s="178">
        <v>53469107</v>
      </c>
      <c r="C80" s="178">
        <v>3521057</v>
      </c>
      <c r="D80" s="178">
        <v>49948050</v>
      </c>
      <c r="E80" s="178">
        <v>0</v>
      </c>
      <c r="F80" s="178">
        <v>0</v>
      </c>
      <c r="G80" s="178">
        <v>0</v>
      </c>
      <c r="H80" s="178">
        <v>49948050</v>
      </c>
      <c r="I80" s="178">
        <v>0</v>
      </c>
      <c r="J80" s="173"/>
    </row>
    <row r="81" spans="1:10" ht="15">
      <c r="A81" s="177" t="s">
        <v>158</v>
      </c>
      <c r="B81" s="178">
        <v>6108363</v>
      </c>
      <c r="C81" s="178">
        <v>50000</v>
      </c>
      <c r="D81" s="178">
        <v>6058363</v>
      </c>
      <c r="E81" s="178">
        <v>0</v>
      </c>
      <c r="F81" s="178">
        <v>0</v>
      </c>
      <c r="G81" s="178">
        <v>0</v>
      </c>
      <c r="H81" s="178">
        <v>6058363</v>
      </c>
      <c r="I81" s="178">
        <v>0</v>
      </c>
      <c r="J81" s="173"/>
    </row>
    <row r="82" spans="1:10" ht="15">
      <c r="A82" s="177" t="s">
        <v>301</v>
      </c>
      <c r="B82" s="178">
        <v>960000</v>
      </c>
      <c r="C82" s="178">
        <v>0</v>
      </c>
      <c r="D82" s="178">
        <v>960000</v>
      </c>
      <c r="E82" s="178">
        <v>0</v>
      </c>
      <c r="F82" s="178">
        <v>0</v>
      </c>
      <c r="G82" s="178">
        <v>0</v>
      </c>
      <c r="H82" s="178">
        <v>960000</v>
      </c>
      <c r="I82" s="178">
        <v>0</v>
      </c>
      <c r="J82" s="173"/>
    </row>
    <row r="83" spans="1:10" ht="15">
      <c r="A83" s="177" t="s">
        <v>197</v>
      </c>
      <c r="B83" s="178">
        <v>16564662</v>
      </c>
      <c r="C83" s="178">
        <v>0</v>
      </c>
      <c r="D83" s="178">
        <v>16564662</v>
      </c>
      <c r="E83" s="178">
        <v>0</v>
      </c>
      <c r="F83" s="178">
        <v>0</v>
      </c>
      <c r="G83" s="178">
        <v>0</v>
      </c>
      <c r="H83" s="178">
        <v>16564662</v>
      </c>
      <c r="I83" s="178">
        <v>0</v>
      </c>
      <c r="J83" s="173"/>
    </row>
    <row r="84" spans="1:10" ht="15">
      <c r="A84" s="177" t="s">
        <v>198</v>
      </c>
      <c r="B84" s="178">
        <v>3164823</v>
      </c>
      <c r="C84" s="178">
        <v>0</v>
      </c>
      <c r="D84" s="178">
        <v>3164823</v>
      </c>
      <c r="E84" s="178">
        <v>0</v>
      </c>
      <c r="F84" s="178">
        <v>0</v>
      </c>
      <c r="G84" s="178">
        <v>0</v>
      </c>
      <c r="H84" s="178">
        <v>3164823</v>
      </c>
      <c r="I84" s="178">
        <v>0</v>
      </c>
      <c r="J84" s="173"/>
    </row>
    <row r="85" spans="1:10" ht="15">
      <c r="A85" s="177" t="s">
        <v>220</v>
      </c>
      <c r="B85" s="178">
        <v>2765215</v>
      </c>
      <c r="C85" s="178">
        <v>0</v>
      </c>
      <c r="D85" s="178">
        <v>2765215</v>
      </c>
      <c r="E85" s="178">
        <v>0</v>
      </c>
      <c r="F85" s="178">
        <v>0</v>
      </c>
      <c r="G85" s="178">
        <v>0</v>
      </c>
      <c r="H85" s="178">
        <v>2765215</v>
      </c>
      <c r="I85" s="178">
        <v>0</v>
      </c>
      <c r="J85" s="173"/>
    </row>
    <row r="86" spans="1:10" ht="15">
      <c r="A86" s="177" t="s">
        <v>249</v>
      </c>
      <c r="B86" s="178">
        <v>135000000</v>
      </c>
      <c r="C86" s="178">
        <v>0</v>
      </c>
      <c r="D86" s="178">
        <v>135000000</v>
      </c>
      <c r="E86" s="178">
        <v>0</v>
      </c>
      <c r="F86" s="178">
        <v>0</v>
      </c>
      <c r="G86" s="178">
        <v>0</v>
      </c>
      <c r="H86" s="178">
        <v>135000000</v>
      </c>
      <c r="I86" s="178">
        <v>0</v>
      </c>
      <c r="J86" s="173"/>
    </row>
    <row r="87" spans="1:10" ht="15">
      <c r="A87" s="177" t="s">
        <v>159</v>
      </c>
      <c r="B87" s="178">
        <v>4433212</v>
      </c>
      <c r="C87" s="178">
        <v>7772</v>
      </c>
      <c r="D87" s="178">
        <v>4425440</v>
      </c>
      <c r="E87" s="178">
        <v>0</v>
      </c>
      <c r="F87" s="178">
        <v>0</v>
      </c>
      <c r="G87" s="178">
        <v>0</v>
      </c>
      <c r="H87" s="178">
        <v>4425440</v>
      </c>
      <c r="I87" s="178">
        <v>0</v>
      </c>
      <c r="J87" s="173"/>
    </row>
    <row r="88" spans="1:10" ht="15">
      <c r="A88" s="177" t="s">
        <v>160</v>
      </c>
      <c r="B88" s="178">
        <v>8078628</v>
      </c>
      <c r="C88" s="178">
        <v>0</v>
      </c>
      <c r="D88" s="178">
        <v>8078628</v>
      </c>
      <c r="E88" s="178">
        <v>0</v>
      </c>
      <c r="F88" s="178">
        <v>0</v>
      </c>
      <c r="G88" s="178">
        <v>0</v>
      </c>
      <c r="H88" s="178">
        <v>8078628</v>
      </c>
      <c r="I88" s="178">
        <v>0</v>
      </c>
      <c r="J88" s="173"/>
    </row>
    <row r="89" spans="1:10" ht="15">
      <c r="A89" s="177" t="s">
        <v>161</v>
      </c>
      <c r="B89" s="178">
        <v>15659410</v>
      </c>
      <c r="C89" s="178">
        <v>401000</v>
      </c>
      <c r="D89" s="178">
        <v>15258410</v>
      </c>
      <c r="E89" s="178">
        <v>0</v>
      </c>
      <c r="F89" s="178">
        <v>0</v>
      </c>
      <c r="G89" s="178">
        <v>0</v>
      </c>
      <c r="H89" s="178">
        <v>15258410</v>
      </c>
      <c r="I89" s="178">
        <v>0</v>
      </c>
      <c r="J89" s="180" t="s">
        <v>369</v>
      </c>
    </row>
    <row r="90" spans="1:10" ht="15">
      <c r="A90" s="197" t="s">
        <v>162</v>
      </c>
      <c r="B90" s="198">
        <v>1780000</v>
      </c>
      <c r="C90" s="198">
        <v>0</v>
      </c>
      <c r="D90" s="198">
        <v>1780000</v>
      </c>
      <c r="E90" s="198">
        <v>0</v>
      </c>
      <c r="F90" s="198">
        <v>0</v>
      </c>
      <c r="G90" s="198">
        <v>0</v>
      </c>
      <c r="H90" s="198">
        <v>1780000</v>
      </c>
      <c r="I90" s="198">
        <v>0</v>
      </c>
    </row>
    <row r="91" spans="1:10" ht="15">
      <c r="A91" s="177" t="s">
        <v>221</v>
      </c>
      <c r="B91" s="178">
        <v>176916866</v>
      </c>
      <c r="C91" s="178">
        <v>0</v>
      </c>
      <c r="D91" s="178">
        <v>176916866</v>
      </c>
      <c r="E91" s="178">
        <v>0</v>
      </c>
      <c r="F91" s="178">
        <v>0</v>
      </c>
      <c r="G91" s="178">
        <v>0</v>
      </c>
      <c r="H91" s="178">
        <v>176916866</v>
      </c>
      <c r="I91" s="178">
        <v>0</v>
      </c>
      <c r="J91" s="173"/>
    </row>
    <row r="92" spans="1:10" ht="15">
      <c r="A92" s="177" t="s">
        <v>194</v>
      </c>
      <c r="B92" s="178">
        <v>1616471</v>
      </c>
      <c r="C92" s="178">
        <v>0</v>
      </c>
      <c r="D92" s="178">
        <v>1616471</v>
      </c>
      <c r="E92" s="178">
        <v>0</v>
      </c>
      <c r="F92" s="178">
        <v>0</v>
      </c>
      <c r="G92" s="178">
        <v>0</v>
      </c>
      <c r="H92" s="178">
        <v>1616471</v>
      </c>
      <c r="I92" s="178">
        <v>0</v>
      </c>
      <c r="J92" s="173"/>
    </row>
    <row r="93" spans="1:10" ht="15">
      <c r="A93" s="177" t="s">
        <v>163</v>
      </c>
      <c r="B93" s="178">
        <v>2508773</v>
      </c>
      <c r="C93" s="178">
        <v>0</v>
      </c>
      <c r="D93" s="178">
        <v>2508773</v>
      </c>
      <c r="E93" s="178">
        <v>0</v>
      </c>
      <c r="F93" s="178">
        <v>0</v>
      </c>
      <c r="G93" s="178">
        <v>0</v>
      </c>
      <c r="H93" s="178">
        <v>2508773</v>
      </c>
      <c r="I93" s="178">
        <v>0</v>
      </c>
      <c r="J93" s="173"/>
    </row>
    <row r="94" spans="1:10" ht="15">
      <c r="A94" s="177" t="s">
        <v>164</v>
      </c>
      <c r="B94" s="178">
        <v>2737243</v>
      </c>
      <c r="C94" s="178">
        <v>0</v>
      </c>
      <c r="D94" s="178">
        <v>2737243</v>
      </c>
      <c r="E94" s="178">
        <v>0</v>
      </c>
      <c r="F94" s="178">
        <v>0</v>
      </c>
      <c r="G94" s="178">
        <v>0</v>
      </c>
      <c r="H94" s="178">
        <v>2737243</v>
      </c>
      <c r="I94" s="178">
        <v>0</v>
      </c>
      <c r="J94" s="173"/>
    </row>
    <row r="95" spans="1:10" ht="15">
      <c r="A95" s="177" t="s">
        <v>165</v>
      </c>
      <c r="B95" s="178">
        <v>7769908</v>
      </c>
      <c r="C95" s="178">
        <v>0</v>
      </c>
      <c r="D95" s="178">
        <v>7769908</v>
      </c>
      <c r="E95" s="178">
        <v>0</v>
      </c>
      <c r="F95" s="178">
        <v>0</v>
      </c>
      <c r="G95" s="178">
        <v>0</v>
      </c>
      <c r="H95" s="178">
        <v>7769908</v>
      </c>
      <c r="I95" s="178">
        <v>0</v>
      </c>
      <c r="J95" s="173"/>
    </row>
    <row r="96" spans="1:10" ht="15">
      <c r="A96" s="177" t="s">
        <v>166</v>
      </c>
      <c r="B96" s="178">
        <v>3600000</v>
      </c>
      <c r="C96" s="178">
        <v>0</v>
      </c>
      <c r="D96" s="178">
        <v>3600000</v>
      </c>
      <c r="E96" s="178">
        <v>0</v>
      </c>
      <c r="F96" s="178">
        <v>0</v>
      </c>
      <c r="G96" s="178">
        <v>0</v>
      </c>
      <c r="H96" s="178">
        <v>3600000</v>
      </c>
      <c r="I96" s="178">
        <v>0</v>
      </c>
      <c r="J96" s="173"/>
    </row>
    <row r="97" spans="1:10" ht="15">
      <c r="A97" s="177" t="s">
        <v>250</v>
      </c>
      <c r="B97" s="178">
        <v>0</v>
      </c>
      <c r="C97" s="178">
        <v>3500000</v>
      </c>
      <c r="D97" s="178">
        <v>0</v>
      </c>
      <c r="E97" s="178">
        <v>3500000</v>
      </c>
      <c r="F97" s="178">
        <v>0</v>
      </c>
      <c r="G97" s="178">
        <v>0</v>
      </c>
      <c r="H97" s="178">
        <v>0</v>
      </c>
      <c r="I97" s="178">
        <v>3500000</v>
      </c>
      <c r="J97" s="173"/>
    </row>
    <row r="98" spans="1:10" ht="15">
      <c r="A98" s="177" t="s">
        <v>167</v>
      </c>
      <c r="B98" s="178">
        <v>21531325</v>
      </c>
      <c r="C98" s="178">
        <v>0</v>
      </c>
      <c r="D98" s="178">
        <v>21531325</v>
      </c>
      <c r="E98" s="178">
        <v>0</v>
      </c>
      <c r="F98" s="178">
        <v>0</v>
      </c>
      <c r="G98" s="178">
        <v>0</v>
      </c>
      <c r="H98" s="178">
        <v>21531325</v>
      </c>
      <c r="I98" s="178">
        <v>0</v>
      </c>
      <c r="J98" s="173"/>
    </row>
    <row r="99" spans="1:10" ht="15">
      <c r="A99" s="177" t="s">
        <v>168</v>
      </c>
      <c r="B99" s="178">
        <v>369627</v>
      </c>
      <c r="C99" s="178">
        <v>27969</v>
      </c>
      <c r="D99" s="178">
        <v>341658</v>
      </c>
      <c r="E99" s="178">
        <v>0</v>
      </c>
      <c r="F99" s="178">
        <v>0</v>
      </c>
      <c r="G99" s="178">
        <v>0</v>
      </c>
      <c r="H99" s="178">
        <v>341658</v>
      </c>
      <c r="I99" s="178">
        <v>0</v>
      </c>
      <c r="J99" s="173"/>
    </row>
    <row r="100" spans="1:10" ht="15">
      <c r="A100" s="177" t="s">
        <v>222</v>
      </c>
      <c r="B100" s="178">
        <v>553064</v>
      </c>
      <c r="C100" s="178">
        <v>0</v>
      </c>
      <c r="D100" s="178">
        <v>553064</v>
      </c>
      <c r="E100" s="178">
        <v>0</v>
      </c>
      <c r="F100" s="178">
        <v>0</v>
      </c>
      <c r="G100" s="178">
        <v>0</v>
      </c>
      <c r="H100" s="178">
        <v>553064</v>
      </c>
      <c r="I100" s="178">
        <v>0</v>
      </c>
      <c r="J100" s="173"/>
    </row>
    <row r="101" spans="1:10" ht="15">
      <c r="A101" s="177" t="s">
        <v>199</v>
      </c>
      <c r="B101" s="178">
        <v>651690</v>
      </c>
      <c r="C101" s="178">
        <v>0</v>
      </c>
      <c r="D101" s="178">
        <v>651690</v>
      </c>
      <c r="E101" s="178">
        <v>0</v>
      </c>
      <c r="F101" s="178">
        <v>0</v>
      </c>
      <c r="G101" s="178">
        <v>0</v>
      </c>
      <c r="H101" s="178">
        <v>651690</v>
      </c>
      <c r="I101" s="178">
        <v>0</v>
      </c>
      <c r="J101" s="173"/>
    </row>
    <row r="102" spans="1:10" ht="15">
      <c r="A102" s="177" t="s">
        <v>325</v>
      </c>
      <c r="B102" s="178">
        <v>6451353</v>
      </c>
      <c r="C102" s="178">
        <v>4540323</v>
      </c>
      <c r="D102" s="178">
        <v>1911030</v>
      </c>
      <c r="E102" s="178">
        <v>0</v>
      </c>
      <c r="F102" s="178">
        <v>0</v>
      </c>
      <c r="G102" s="178">
        <v>0</v>
      </c>
      <c r="H102" s="178">
        <v>1911030</v>
      </c>
      <c r="I102" s="178">
        <v>0</v>
      </c>
      <c r="J102" s="173"/>
    </row>
    <row r="103" spans="1:10" ht="15">
      <c r="A103" s="177" t="s">
        <v>329</v>
      </c>
      <c r="B103" s="178">
        <v>1018165</v>
      </c>
      <c r="C103" s="178">
        <v>0</v>
      </c>
      <c r="D103" s="178">
        <v>1018165</v>
      </c>
      <c r="E103" s="178">
        <v>0</v>
      </c>
      <c r="F103" s="178">
        <v>0</v>
      </c>
      <c r="G103" s="178">
        <v>0</v>
      </c>
      <c r="H103" s="178">
        <v>1018165</v>
      </c>
      <c r="I103" s="178">
        <v>0</v>
      </c>
      <c r="J103" s="173"/>
    </row>
    <row r="104" spans="1:10" ht="15">
      <c r="A104" s="177" t="s">
        <v>169</v>
      </c>
      <c r="B104" s="178">
        <v>2315</v>
      </c>
      <c r="C104" s="178">
        <v>107105864</v>
      </c>
      <c r="D104" s="178">
        <v>0</v>
      </c>
      <c r="E104" s="178">
        <v>107103549</v>
      </c>
      <c r="F104" s="178">
        <v>0</v>
      </c>
      <c r="G104" s="178">
        <v>0</v>
      </c>
      <c r="H104" s="178">
        <v>0</v>
      </c>
      <c r="I104" s="178">
        <v>107103549</v>
      </c>
      <c r="J104" s="173"/>
    </row>
    <row r="105" spans="1:10" ht="15">
      <c r="A105" s="177" t="s">
        <v>223</v>
      </c>
      <c r="B105" s="178">
        <v>0</v>
      </c>
      <c r="C105" s="178">
        <v>92442180</v>
      </c>
      <c r="D105" s="178">
        <v>0</v>
      </c>
      <c r="E105" s="178">
        <v>92442180</v>
      </c>
      <c r="F105" s="178">
        <v>0</v>
      </c>
      <c r="G105" s="178">
        <v>0</v>
      </c>
      <c r="H105" s="178">
        <v>0</v>
      </c>
      <c r="I105" s="178">
        <v>92442180</v>
      </c>
      <c r="J105" s="173"/>
    </row>
    <row r="106" spans="1:10" ht="15">
      <c r="A106" s="177" t="s">
        <v>170</v>
      </c>
      <c r="B106" s="178">
        <v>0</v>
      </c>
      <c r="C106" s="178">
        <v>412450</v>
      </c>
      <c r="D106" s="178">
        <v>0</v>
      </c>
      <c r="E106" s="178">
        <v>412450</v>
      </c>
      <c r="F106" s="178">
        <v>0</v>
      </c>
      <c r="G106" s="178">
        <v>0</v>
      </c>
      <c r="H106" s="178">
        <v>0</v>
      </c>
      <c r="I106" s="178">
        <v>412450</v>
      </c>
      <c r="J106" s="173"/>
    </row>
    <row r="107" spans="1:10" ht="15">
      <c r="A107" s="177" t="s">
        <v>171</v>
      </c>
      <c r="B107" s="178">
        <v>0</v>
      </c>
      <c r="C107" s="178">
        <v>107517657</v>
      </c>
      <c r="D107" s="178">
        <v>0</v>
      </c>
      <c r="E107" s="178">
        <v>107517657</v>
      </c>
      <c r="F107" s="178">
        <v>0</v>
      </c>
      <c r="G107" s="178">
        <v>0</v>
      </c>
      <c r="H107" s="178">
        <v>0</v>
      </c>
      <c r="I107" s="178">
        <v>107517657</v>
      </c>
      <c r="J107" s="173"/>
    </row>
    <row r="108" spans="1:10" ht="15">
      <c r="A108" s="177" t="s">
        <v>172</v>
      </c>
      <c r="B108" s="178">
        <v>0</v>
      </c>
      <c r="C108" s="178">
        <v>6744000</v>
      </c>
      <c r="D108" s="178">
        <v>0</v>
      </c>
      <c r="E108" s="178">
        <v>6744000</v>
      </c>
      <c r="F108" s="178">
        <v>0</v>
      </c>
      <c r="G108" s="178">
        <v>0</v>
      </c>
      <c r="H108" s="178">
        <v>0</v>
      </c>
      <c r="I108" s="178">
        <v>6744000</v>
      </c>
      <c r="J108" s="173"/>
    </row>
    <row r="109" spans="1:10" ht="15">
      <c r="A109" s="177" t="s">
        <v>173</v>
      </c>
      <c r="B109" s="178">
        <v>0</v>
      </c>
      <c r="C109" s="178">
        <v>46446000</v>
      </c>
      <c r="D109" s="178">
        <v>0</v>
      </c>
      <c r="E109" s="178">
        <v>46446000</v>
      </c>
      <c r="F109" s="178">
        <v>0</v>
      </c>
      <c r="G109" s="178">
        <v>0</v>
      </c>
      <c r="H109" s="178">
        <v>0</v>
      </c>
      <c r="I109" s="178">
        <v>46446000</v>
      </c>
      <c r="J109" s="173"/>
    </row>
    <row r="110" spans="1:10" ht="15">
      <c r="A110" s="177" t="s">
        <v>298</v>
      </c>
      <c r="B110" s="178">
        <v>0</v>
      </c>
      <c r="C110" s="178">
        <v>6946000</v>
      </c>
      <c r="D110" s="178">
        <v>0</v>
      </c>
      <c r="E110" s="178">
        <v>6946000</v>
      </c>
      <c r="F110" s="178">
        <v>0</v>
      </c>
      <c r="G110" s="178">
        <v>0</v>
      </c>
      <c r="H110" s="178">
        <v>0</v>
      </c>
      <c r="I110" s="178">
        <v>6946000</v>
      </c>
      <c r="J110" s="173"/>
    </row>
    <row r="111" spans="1:10" ht="15">
      <c r="A111" s="177" t="s">
        <v>200</v>
      </c>
      <c r="B111" s="178">
        <v>0</v>
      </c>
      <c r="C111" s="178">
        <v>3170000</v>
      </c>
      <c r="D111" s="178">
        <v>0</v>
      </c>
      <c r="E111" s="178">
        <v>3170000</v>
      </c>
      <c r="F111" s="178">
        <v>0</v>
      </c>
      <c r="G111" s="178">
        <v>0</v>
      </c>
      <c r="H111" s="178">
        <v>0</v>
      </c>
      <c r="I111" s="178">
        <v>3170000</v>
      </c>
      <c r="J111" s="173"/>
    </row>
    <row r="112" spans="1:10" ht="15">
      <c r="A112" s="177" t="s">
        <v>174</v>
      </c>
      <c r="B112" s="178">
        <v>0</v>
      </c>
      <c r="C112" s="178">
        <v>13172180</v>
      </c>
      <c r="D112" s="178">
        <v>0</v>
      </c>
      <c r="E112" s="178">
        <v>13172180</v>
      </c>
      <c r="F112" s="178">
        <v>0</v>
      </c>
      <c r="G112" s="178">
        <v>0</v>
      </c>
      <c r="H112" s="178">
        <v>0</v>
      </c>
      <c r="I112" s="178">
        <v>13172180</v>
      </c>
      <c r="J112" s="173"/>
    </row>
    <row r="113" spans="1:10" ht="15">
      <c r="A113" s="177" t="s">
        <v>175</v>
      </c>
      <c r="B113" s="178">
        <v>0</v>
      </c>
      <c r="C113" s="178">
        <v>2197700</v>
      </c>
      <c r="D113" s="178">
        <v>0</v>
      </c>
      <c r="E113" s="178">
        <v>2197700</v>
      </c>
      <c r="F113" s="178">
        <v>0</v>
      </c>
      <c r="G113" s="178">
        <v>0</v>
      </c>
      <c r="H113" s="178">
        <v>0</v>
      </c>
      <c r="I113" s="178">
        <v>2197700</v>
      </c>
      <c r="J113" s="173"/>
    </row>
    <row r="114" spans="1:10" ht="15">
      <c r="A114" s="177" t="s">
        <v>176</v>
      </c>
      <c r="B114" s="178">
        <v>0</v>
      </c>
      <c r="C114" s="178">
        <v>711000</v>
      </c>
      <c r="D114" s="178">
        <v>0</v>
      </c>
      <c r="E114" s="178">
        <v>711000</v>
      </c>
      <c r="F114" s="178">
        <v>0</v>
      </c>
      <c r="G114" s="178">
        <v>0</v>
      </c>
      <c r="H114" s="178">
        <v>0</v>
      </c>
      <c r="I114" s="178">
        <v>711000</v>
      </c>
      <c r="J114" s="173"/>
    </row>
    <row r="115" spans="1:10" ht="15">
      <c r="A115" s="177" t="s">
        <v>326</v>
      </c>
      <c r="B115" s="178">
        <v>700000</v>
      </c>
      <c r="C115" s="178">
        <v>2200000</v>
      </c>
      <c r="D115" s="178">
        <v>0</v>
      </c>
      <c r="E115" s="178">
        <v>1500000</v>
      </c>
      <c r="F115" s="178">
        <v>0</v>
      </c>
      <c r="G115" s="178">
        <v>0</v>
      </c>
      <c r="H115" s="178">
        <v>0</v>
      </c>
      <c r="I115" s="178">
        <v>1500000</v>
      </c>
      <c r="J115" s="173"/>
    </row>
    <row r="116" spans="1:10" ht="15">
      <c r="A116" s="177" t="s">
        <v>177</v>
      </c>
      <c r="B116" s="178">
        <v>0</v>
      </c>
      <c r="C116" s="178">
        <v>8850000</v>
      </c>
      <c r="D116" s="178">
        <v>0</v>
      </c>
      <c r="E116" s="178">
        <v>8850000</v>
      </c>
      <c r="F116" s="178">
        <v>0</v>
      </c>
      <c r="G116" s="178">
        <v>0</v>
      </c>
      <c r="H116" s="178">
        <v>0</v>
      </c>
      <c r="I116" s="178">
        <v>8850000</v>
      </c>
      <c r="J116" s="173"/>
    </row>
    <row r="117" spans="1:10" ht="15">
      <c r="A117" s="177" t="s">
        <v>178</v>
      </c>
      <c r="B117" s="178">
        <v>1260000</v>
      </c>
      <c r="C117" s="178">
        <v>1260000</v>
      </c>
      <c r="D117" s="178">
        <v>0</v>
      </c>
      <c r="E117" s="178">
        <v>0</v>
      </c>
      <c r="F117" s="178">
        <v>0</v>
      </c>
      <c r="G117" s="178">
        <v>0</v>
      </c>
      <c r="H117" s="178">
        <v>0</v>
      </c>
      <c r="I117" s="178">
        <v>0</v>
      </c>
      <c r="J117" s="173"/>
    </row>
    <row r="118" spans="1:10" ht="15">
      <c r="A118" s="177" t="s">
        <v>251</v>
      </c>
      <c r="B118" s="178">
        <v>1700300</v>
      </c>
      <c r="C118" s="178">
        <v>1700300</v>
      </c>
      <c r="D118" s="178">
        <v>0</v>
      </c>
      <c r="E118" s="178">
        <v>0</v>
      </c>
      <c r="F118" s="178">
        <v>0</v>
      </c>
      <c r="G118" s="178">
        <v>0</v>
      </c>
      <c r="H118" s="178">
        <v>0</v>
      </c>
      <c r="I118" s="178">
        <v>0</v>
      </c>
      <c r="J118" s="173"/>
    </row>
    <row r="119" spans="1:10" ht="15">
      <c r="A119" s="177" t="s">
        <v>179</v>
      </c>
      <c r="B119" s="178">
        <v>0</v>
      </c>
      <c r="C119" s="178">
        <v>44657023</v>
      </c>
      <c r="D119" s="178">
        <v>0</v>
      </c>
      <c r="E119" s="178">
        <v>44657023</v>
      </c>
      <c r="F119" s="178">
        <v>0</v>
      </c>
      <c r="G119" s="178">
        <v>0</v>
      </c>
      <c r="H119" s="178">
        <v>0</v>
      </c>
      <c r="I119" s="178">
        <v>44657023</v>
      </c>
      <c r="J119" s="173"/>
    </row>
    <row r="120" spans="1:10" ht="15">
      <c r="A120" s="177" t="s">
        <v>180</v>
      </c>
      <c r="B120" s="178">
        <v>311650</v>
      </c>
      <c r="C120" s="178">
        <v>3515680</v>
      </c>
      <c r="D120" s="178">
        <v>0</v>
      </c>
      <c r="E120" s="178">
        <v>3204030</v>
      </c>
      <c r="F120" s="178">
        <v>0</v>
      </c>
      <c r="G120" s="178">
        <v>0</v>
      </c>
      <c r="H120" s="178">
        <v>0</v>
      </c>
      <c r="I120" s="178">
        <v>3204030</v>
      </c>
      <c r="J120" s="173"/>
    </row>
    <row r="121" spans="1:10" ht="15">
      <c r="A121" s="177" t="s">
        <v>181</v>
      </c>
      <c r="B121" s="178">
        <v>0</v>
      </c>
      <c r="C121" s="178">
        <v>21571460</v>
      </c>
      <c r="D121" s="178">
        <v>0</v>
      </c>
      <c r="E121" s="178">
        <v>21571460</v>
      </c>
      <c r="F121" s="178">
        <v>0</v>
      </c>
      <c r="G121" s="178">
        <v>0</v>
      </c>
      <c r="H121" s="178">
        <v>0</v>
      </c>
      <c r="I121" s="178">
        <v>21571460</v>
      </c>
      <c r="J121" s="173"/>
    </row>
    <row r="122" spans="1:10" ht="15">
      <c r="A122" s="177" t="s">
        <v>327</v>
      </c>
      <c r="B122" s="178">
        <v>0</v>
      </c>
      <c r="C122" s="178">
        <v>1578000</v>
      </c>
      <c r="D122" s="178">
        <v>0</v>
      </c>
      <c r="E122" s="178">
        <v>1578000</v>
      </c>
      <c r="F122" s="178">
        <v>0</v>
      </c>
      <c r="G122" s="178">
        <v>0</v>
      </c>
      <c r="H122" s="178">
        <v>0</v>
      </c>
      <c r="I122" s="178">
        <v>1578000</v>
      </c>
      <c r="J122" s="173"/>
    </row>
    <row r="123" spans="1:10" ht="15">
      <c r="A123" s="177" t="s">
        <v>182</v>
      </c>
      <c r="B123" s="178">
        <v>0</v>
      </c>
      <c r="C123" s="178">
        <v>1022595</v>
      </c>
      <c r="D123" s="178">
        <v>0</v>
      </c>
      <c r="E123" s="178">
        <v>1022595</v>
      </c>
      <c r="F123" s="178">
        <v>0</v>
      </c>
      <c r="G123" s="178">
        <v>0</v>
      </c>
      <c r="H123" s="178">
        <v>0</v>
      </c>
      <c r="I123" s="178">
        <v>1022595</v>
      </c>
      <c r="J123" s="173"/>
    </row>
    <row r="124" spans="1:10" ht="15">
      <c r="A124" s="177" t="s">
        <v>211</v>
      </c>
      <c r="B124" s="178">
        <v>0</v>
      </c>
      <c r="C124" s="178">
        <v>2765215</v>
      </c>
      <c r="D124" s="178">
        <v>0</v>
      </c>
      <c r="E124" s="178">
        <v>2765215</v>
      </c>
      <c r="F124" s="178">
        <v>0</v>
      </c>
      <c r="G124" s="178">
        <v>0</v>
      </c>
      <c r="H124" s="178">
        <v>0</v>
      </c>
      <c r="I124" s="178">
        <v>2765215</v>
      </c>
      <c r="J124" s="173"/>
    </row>
    <row r="125" spans="1:10" ht="15">
      <c r="A125" s="177" t="s">
        <v>299</v>
      </c>
      <c r="B125" s="178">
        <v>0</v>
      </c>
      <c r="C125" s="178">
        <v>1800602</v>
      </c>
      <c r="D125" s="178">
        <v>0</v>
      </c>
      <c r="E125" s="178">
        <v>1800602</v>
      </c>
      <c r="F125" s="178">
        <v>0</v>
      </c>
      <c r="G125" s="178">
        <v>0</v>
      </c>
      <c r="H125" s="178">
        <v>0</v>
      </c>
      <c r="I125" s="178">
        <v>1800602</v>
      </c>
      <c r="J125" s="173"/>
    </row>
    <row r="126" spans="1:10" ht="15">
      <c r="A126" s="177" t="s">
        <v>183</v>
      </c>
      <c r="B126" s="178">
        <v>0</v>
      </c>
      <c r="C126" s="178">
        <v>1722163</v>
      </c>
      <c r="D126" s="178">
        <v>0</v>
      </c>
      <c r="E126" s="178">
        <v>1722163</v>
      </c>
      <c r="F126" s="178">
        <v>0</v>
      </c>
      <c r="G126" s="178">
        <v>0</v>
      </c>
      <c r="H126" s="178">
        <v>0</v>
      </c>
      <c r="I126" s="178">
        <v>1722163</v>
      </c>
      <c r="J126" s="173"/>
    </row>
    <row r="127" spans="1:10" ht="15">
      <c r="A127" s="177" t="s">
        <v>224</v>
      </c>
      <c r="B127" s="178">
        <v>0</v>
      </c>
      <c r="C127" s="178">
        <v>40000</v>
      </c>
      <c r="D127" s="178">
        <v>0</v>
      </c>
      <c r="E127" s="178">
        <v>40000</v>
      </c>
      <c r="F127" s="178">
        <v>0</v>
      </c>
      <c r="G127" s="178">
        <v>0</v>
      </c>
      <c r="H127" s="178">
        <v>0</v>
      </c>
      <c r="I127" s="178">
        <v>40000</v>
      </c>
      <c r="J127" s="173"/>
    </row>
    <row r="128" spans="1:10" ht="15">
      <c r="A128" s="177" t="s">
        <v>225</v>
      </c>
      <c r="B128" s="178">
        <v>0</v>
      </c>
      <c r="C128" s="178">
        <v>215000</v>
      </c>
      <c r="D128" s="178">
        <v>0</v>
      </c>
      <c r="E128" s="178">
        <v>215000</v>
      </c>
      <c r="F128" s="178">
        <v>0</v>
      </c>
      <c r="G128" s="178">
        <v>0</v>
      </c>
      <c r="H128" s="178">
        <v>0</v>
      </c>
      <c r="I128" s="178">
        <v>215000</v>
      </c>
      <c r="J128" s="173"/>
    </row>
    <row r="129" spans="1:10" ht="15">
      <c r="A129" s="177" t="s">
        <v>226</v>
      </c>
      <c r="B129" s="178">
        <v>0</v>
      </c>
      <c r="C129" s="178">
        <v>5858000</v>
      </c>
      <c r="D129" s="178">
        <v>0</v>
      </c>
      <c r="E129" s="178">
        <v>5858000</v>
      </c>
      <c r="F129" s="178">
        <v>0</v>
      </c>
      <c r="G129" s="178">
        <v>0</v>
      </c>
      <c r="H129" s="178">
        <v>0</v>
      </c>
      <c r="I129" s="178">
        <v>5858000</v>
      </c>
      <c r="J129" s="173"/>
    </row>
    <row r="130" spans="1:10" ht="15">
      <c r="A130" s="179" t="s">
        <v>184</v>
      </c>
      <c r="B130" s="178">
        <v>6374785214</v>
      </c>
      <c r="C130" s="178">
        <v>6374785214</v>
      </c>
      <c r="D130" s="178">
        <v>5250406545</v>
      </c>
      <c r="E130" s="178">
        <v>5250406545</v>
      </c>
      <c r="F130" s="178">
        <v>4671749287</v>
      </c>
      <c r="G130" s="178">
        <v>4765259741</v>
      </c>
      <c r="H130" s="178">
        <v>578657258</v>
      </c>
      <c r="I130" s="178">
        <v>485146804</v>
      </c>
      <c r="J130" s="173"/>
    </row>
    <row r="131" spans="1:10" ht="15">
      <c r="A131" s="179" t="s">
        <v>286</v>
      </c>
      <c r="B131" s="178"/>
      <c r="C131" s="178"/>
      <c r="D131" s="178"/>
      <c r="E131" s="178"/>
      <c r="F131" s="178">
        <v>93510454</v>
      </c>
      <c r="G131" s="178"/>
      <c r="H131" s="178"/>
      <c r="I131" s="178">
        <v>93510454</v>
      </c>
      <c r="J131" s="173"/>
    </row>
    <row r="132" spans="1:10" ht="15">
      <c r="A132" s="179" t="s">
        <v>185</v>
      </c>
      <c r="B132" s="178">
        <v>6374785214</v>
      </c>
      <c r="C132" s="178">
        <v>6374785214</v>
      </c>
      <c r="D132" s="178">
        <v>5250406545</v>
      </c>
      <c r="E132" s="178">
        <v>5250406545</v>
      </c>
      <c r="F132" s="178">
        <v>4765259741</v>
      </c>
      <c r="G132" s="178">
        <v>4765259741</v>
      </c>
      <c r="H132" s="178">
        <v>578657258</v>
      </c>
      <c r="I132" s="178">
        <v>578657258</v>
      </c>
      <c r="J132" s="173"/>
    </row>
    <row r="134" spans="1:10">
      <c r="A134" s="196"/>
      <c r="B134" s="196"/>
      <c r="C134" s="196"/>
      <c r="D134" s="196"/>
      <c r="E134" s="196"/>
      <c r="F134" s="196"/>
      <c r="G134" s="196"/>
      <c r="H134" s="196"/>
      <c r="I134" s="196"/>
      <c r="J134" s="180" t="s">
        <v>370</v>
      </c>
    </row>
  </sheetData>
  <mergeCells count="7">
    <mergeCell ref="A8:I8"/>
    <mergeCell ref="B12:C12"/>
    <mergeCell ref="D12:E12"/>
    <mergeCell ref="F12:G12"/>
    <mergeCell ref="H12:I12"/>
    <mergeCell ref="A9:I9"/>
    <mergeCell ref="A10:I10"/>
  </mergeCells>
  <phoneticPr fontId="0" type="noConversion"/>
  <printOptions horizontalCentered="1" verticalCentered="1"/>
  <pageMargins left="0" right="0" top="0.59055118110236227" bottom="0.62992125984251968" header="0" footer="0.39370078740157483"/>
  <pageSetup scale="80" firstPageNumber="0" orientation="landscape" useFirstPageNumber="1" horizontalDpi="300" r:id="rId1"/>
  <headerFooter alignWithMargins="0">
    <oddFooter xml:space="preserve">&amp;C&amp;"-,Normal"PICV Informe Económico 2014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PRESENTACION</vt:lpstr>
      <vt:lpstr>Informe Ejecutivo</vt:lpstr>
      <vt:lpstr>Balance Parroquial -2014</vt:lpstr>
      <vt:lpstr>EERR Parroquia-2014</vt:lpstr>
      <vt:lpstr>Balance Tributario dic 2014</vt:lpstr>
      <vt:lpstr>'Balance Parroquial -2014'!Área_de_impresión</vt:lpstr>
      <vt:lpstr>'EERR Parroquia-2014'!Área_de_impresión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Katerine Toledo</dc:creator>
  <cp:lastModifiedBy>usuario</cp:lastModifiedBy>
  <cp:lastPrinted>2015-05-11T22:15:04Z</cp:lastPrinted>
  <dcterms:created xsi:type="dcterms:W3CDTF">2008-05-22T23:48:18Z</dcterms:created>
  <dcterms:modified xsi:type="dcterms:W3CDTF">2015-05-15T13:20:53Z</dcterms:modified>
</cp:coreProperties>
</file>